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KROS 2019\"/>
    </mc:Choice>
  </mc:AlternateContent>
  <bookViews>
    <workbookView xWindow="0" yWindow="0" windowWidth="23040" windowHeight="9384"/>
  </bookViews>
  <sheets>
    <sheet name="Rekapitulace stavby" sheetId="1" r:id="rId1"/>
    <sheet name="Policie - Větrání a chlaz..." sheetId="2" r:id="rId2"/>
    <sheet name="VZT" sheetId="3" r:id="rId3"/>
  </sheets>
  <externalReferences>
    <externalReference r:id="rId4"/>
    <externalReference r:id="rId5"/>
  </externalReferences>
  <definedNames>
    <definedName name="_xlnm._FilterDatabase" localSheetId="1" hidden="1">'Policie - Větrání a chlaz...'!$C$79:$K$104</definedName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Titles" localSheetId="1">'Policie - Větrání a chlaz...'!$79:$79</definedName>
    <definedName name="_xlnm.Print_Titles" localSheetId="0">'Rekapitulace stavby'!$52:$52</definedName>
    <definedName name="_xlnm.Print_Titles" localSheetId="2">VZT!$2:$2</definedName>
    <definedName name="_xlnm.Print_Area" localSheetId="1">'Policie - Větrání a chlaz...'!$C$4:$J$37,'Policie - Větrání a chlaz...'!$C$43:$J$63,'Policie - Větrání a chlaz...'!$C$69:$K$104</definedName>
    <definedName name="_xlnm.Print_Area" localSheetId="0">'Rekapitulace stavby'!$D$4:$AO$36,'Rekapitulace stavby'!$C$42:$AQ$56</definedName>
    <definedName name="_xlnm.Print_Area" localSheetId="2">VZT!$A$1:$K$142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52511"/>
</workbook>
</file>

<file path=xl/calcChain.xml><?xml version="1.0" encoding="utf-8"?>
<calcChain xmlns="http://schemas.openxmlformats.org/spreadsheetml/2006/main">
  <c r="I102" i="2" l="1"/>
  <c r="K138" i="3"/>
  <c r="I138" i="3"/>
  <c r="D138" i="3"/>
  <c r="D133" i="3"/>
  <c r="K132" i="3"/>
  <c r="K133" i="3" s="1"/>
  <c r="I132" i="3"/>
  <c r="I133" i="3" s="1"/>
  <c r="D129" i="3"/>
  <c r="K128" i="3"/>
  <c r="I128" i="3"/>
  <c r="K127" i="3"/>
  <c r="I127" i="3"/>
  <c r="K126" i="3"/>
  <c r="I126" i="3"/>
  <c r="K125" i="3"/>
  <c r="I125" i="3"/>
  <c r="K124" i="3"/>
  <c r="I124" i="3"/>
  <c r="K123" i="3"/>
  <c r="I123" i="3"/>
  <c r="K122" i="3"/>
  <c r="I122" i="3"/>
  <c r="K121" i="3"/>
  <c r="I121" i="3"/>
  <c r="K120" i="3"/>
  <c r="I120" i="3"/>
  <c r="K119" i="3"/>
  <c r="I119" i="3"/>
  <c r="K118" i="3"/>
  <c r="I118" i="3"/>
  <c r="K117" i="3"/>
  <c r="I117" i="3"/>
  <c r="K116" i="3"/>
  <c r="I116" i="3"/>
  <c r="K115" i="3"/>
  <c r="I115" i="3"/>
  <c r="K114" i="3"/>
  <c r="I114" i="3"/>
  <c r="K113" i="3"/>
  <c r="I113" i="3"/>
  <c r="K112" i="3"/>
  <c r="I112" i="3"/>
  <c r="K111" i="3"/>
  <c r="I111" i="3"/>
  <c r="K110" i="3"/>
  <c r="I110" i="3"/>
  <c r="K109" i="3"/>
  <c r="I109" i="3"/>
  <c r="K108" i="3"/>
  <c r="I108" i="3"/>
  <c r="K107" i="3"/>
  <c r="I107" i="3"/>
  <c r="K106" i="3"/>
  <c r="I106" i="3"/>
  <c r="K105" i="3"/>
  <c r="I105" i="3"/>
  <c r="K104" i="3"/>
  <c r="I104" i="3"/>
  <c r="K103" i="3"/>
  <c r="I103" i="3"/>
  <c r="K102" i="3"/>
  <c r="I102" i="3"/>
  <c r="K101" i="3"/>
  <c r="I101" i="3"/>
  <c r="K100" i="3"/>
  <c r="I100" i="3"/>
  <c r="K99" i="3"/>
  <c r="I99" i="3"/>
  <c r="K98" i="3"/>
  <c r="I98" i="3"/>
  <c r="K97" i="3"/>
  <c r="I97" i="3"/>
  <c r="K96" i="3"/>
  <c r="I96" i="3"/>
  <c r="K95" i="3"/>
  <c r="I95" i="3"/>
  <c r="K94" i="3"/>
  <c r="I94" i="3"/>
  <c r="K93" i="3"/>
  <c r="I93" i="3"/>
  <c r="A93" i="3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K92" i="3"/>
  <c r="I92" i="3"/>
  <c r="A92" i="3"/>
  <c r="K91" i="3"/>
  <c r="I91" i="3"/>
  <c r="A91" i="3"/>
  <c r="K90" i="3"/>
  <c r="K129" i="3" s="1"/>
  <c r="I90" i="3"/>
  <c r="I129" i="3" s="1"/>
  <c r="D87" i="3"/>
  <c r="K86" i="3"/>
  <c r="I86" i="3"/>
  <c r="K85" i="3"/>
  <c r="K87" i="3" s="1"/>
  <c r="I85" i="3"/>
  <c r="A85" i="3"/>
  <c r="A86" i="3" s="1"/>
  <c r="K84" i="3"/>
  <c r="I84" i="3"/>
  <c r="I87" i="3" s="1"/>
  <c r="D81" i="3"/>
  <c r="K80" i="3"/>
  <c r="I80" i="3"/>
  <c r="K79" i="3"/>
  <c r="I79" i="3"/>
  <c r="A79" i="3"/>
  <c r="A80" i="3" s="1"/>
  <c r="K78" i="3"/>
  <c r="I78" i="3"/>
  <c r="A78" i="3"/>
  <c r="K77" i="3"/>
  <c r="K81" i="3" s="1"/>
  <c r="I77" i="3"/>
  <c r="A77" i="3"/>
  <c r="K76" i="3"/>
  <c r="I76" i="3"/>
  <c r="I81" i="3" s="1"/>
  <c r="D73" i="3"/>
  <c r="K72" i="3"/>
  <c r="I72" i="3"/>
  <c r="K71" i="3"/>
  <c r="I71" i="3"/>
  <c r="K70" i="3"/>
  <c r="I70" i="3"/>
  <c r="A70" i="3"/>
  <c r="A71" i="3" s="1"/>
  <c r="A72" i="3" s="1"/>
  <c r="K69" i="3"/>
  <c r="I69" i="3"/>
  <c r="A69" i="3"/>
  <c r="K68" i="3"/>
  <c r="I68" i="3"/>
  <c r="A68" i="3"/>
  <c r="K67" i="3"/>
  <c r="I67" i="3"/>
  <c r="A67" i="3"/>
  <c r="K66" i="3"/>
  <c r="K73" i="3" s="1"/>
  <c r="I66" i="3"/>
  <c r="I73" i="3" s="1"/>
  <c r="D63" i="3"/>
  <c r="K62" i="3"/>
  <c r="I62" i="3"/>
  <c r="K61" i="3"/>
  <c r="I61" i="3"/>
  <c r="K60" i="3"/>
  <c r="I60" i="3"/>
  <c r="K59" i="3"/>
  <c r="I59" i="3"/>
  <c r="K58" i="3"/>
  <c r="I58" i="3"/>
  <c r="K57" i="3"/>
  <c r="I57" i="3"/>
  <c r="K56" i="3"/>
  <c r="I56" i="3"/>
  <c r="K55" i="3"/>
  <c r="I55" i="3"/>
  <c r="K54" i="3"/>
  <c r="I54" i="3"/>
  <c r="K53" i="3"/>
  <c r="I53" i="3"/>
  <c r="K52" i="3"/>
  <c r="I52" i="3"/>
  <c r="K51" i="3"/>
  <c r="I51" i="3"/>
  <c r="K50" i="3"/>
  <c r="I50" i="3"/>
  <c r="K49" i="3"/>
  <c r="I49" i="3"/>
  <c r="K48" i="3"/>
  <c r="I48" i="3"/>
  <c r="K47" i="3"/>
  <c r="I47" i="3"/>
  <c r="K46" i="3"/>
  <c r="I46" i="3"/>
  <c r="K45" i="3"/>
  <c r="I45" i="3"/>
  <c r="K44" i="3"/>
  <c r="I44" i="3"/>
  <c r="K43" i="3"/>
  <c r="I43" i="3"/>
  <c r="K42" i="3"/>
  <c r="I42" i="3"/>
  <c r="K41" i="3"/>
  <c r="I41" i="3"/>
  <c r="K40" i="3"/>
  <c r="I40" i="3"/>
  <c r="K39" i="3"/>
  <c r="I39" i="3"/>
  <c r="K38" i="3"/>
  <c r="I38" i="3"/>
  <c r="K37" i="3"/>
  <c r="I37" i="3"/>
  <c r="K36" i="3"/>
  <c r="I36" i="3"/>
  <c r="K35" i="3"/>
  <c r="I35" i="3"/>
  <c r="K34" i="3"/>
  <c r="I34" i="3"/>
  <c r="K33" i="3"/>
  <c r="I33" i="3"/>
  <c r="K32" i="3"/>
  <c r="I32" i="3"/>
  <c r="K31" i="3"/>
  <c r="I31" i="3"/>
  <c r="K30" i="3"/>
  <c r="I30" i="3"/>
  <c r="K29" i="3"/>
  <c r="I29" i="3"/>
  <c r="K28" i="3"/>
  <c r="I28" i="3"/>
  <c r="K27" i="3"/>
  <c r="I27" i="3"/>
  <c r="K26" i="3"/>
  <c r="I26" i="3"/>
  <c r="K25" i="3"/>
  <c r="I25" i="3"/>
  <c r="K24" i="3"/>
  <c r="I24" i="3"/>
  <c r="K23" i="3"/>
  <c r="I23" i="3"/>
  <c r="K22" i="3"/>
  <c r="I22" i="3"/>
  <c r="K21" i="3"/>
  <c r="I21" i="3"/>
  <c r="K20" i="3"/>
  <c r="I20" i="3"/>
  <c r="K19" i="3"/>
  <c r="I19" i="3"/>
  <c r="K18" i="3"/>
  <c r="I18" i="3"/>
  <c r="K17" i="3"/>
  <c r="I17" i="3"/>
  <c r="K16" i="3"/>
  <c r="I16" i="3"/>
  <c r="K15" i="3"/>
  <c r="I15" i="3"/>
  <c r="K14" i="3"/>
  <c r="I14" i="3"/>
  <c r="K13" i="3"/>
  <c r="I13" i="3"/>
  <c r="K12" i="3"/>
  <c r="I12" i="3"/>
  <c r="K11" i="3"/>
  <c r="I11" i="3"/>
  <c r="K10" i="3"/>
  <c r="I10" i="3"/>
  <c r="K9" i="3"/>
  <c r="I9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K8" i="3"/>
  <c r="I8" i="3"/>
  <c r="A8" i="3"/>
  <c r="K7" i="3"/>
  <c r="I7" i="3"/>
  <c r="K6" i="3"/>
  <c r="I6" i="3"/>
  <c r="K5" i="3"/>
  <c r="K63" i="3" s="1"/>
  <c r="I5" i="3"/>
  <c r="I63" i="3" s="1"/>
  <c r="J35" i="2"/>
  <c r="J34" i="2"/>
  <c r="AY55" i="1" s="1"/>
  <c r="J33" i="2"/>
  <c r="AX55" i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/>
  <c r="BI102" i="2"/>
  <c r="F35" i="2" s="1"/>
  <c r="BD55" i="1" s="1"/>
  <c r="BD54" i="1" s="1"/>
  <c r="W33" i="1" s="1"/>
  <c r="BH102" i="2"/>
  <c r="BG102" i="2"/>
  <c r="BF102" i="2"/>
  <c r="T102" i="2"/>
  <c r="T101" i="2" s="1"/>
  <c r="T100" i="2" s="1"/>
  <c r="R102" i="2"/>
  <c r="R101" i="2" s="1"/>
  <c r="R100" i="2" s="1"/>
  <c r="P102" i="2"/>
  <c r="P101" i="2"/>
  <c r="P100" i="2" s="1"/>
  <c r="BK102" i="2"/>
  <c r="J102" i="2"/>
  <c r="BE102" i="2"/>
  <c r="BI99" i="2"/>
  <c r="BH99" i="2"/>
  <c r="BG99" i="2"/>
  <c r="BF99" i="2"/>
  <c r="T99" i="2"/>
  <c r="T98" i="2"/>
  <c r="R99" i="2"/>
  <c r="R98" i="2" s="1"/>
  <c r="P99" i="2"/>
  <c r="P98" i="2"/>
  <c r="BK99" i="2"/>
  <c r="BK98" i="2" s="1"/>
  <c r="J98" i="2" s="1"/>
  <c r="J60" i="2" s="1"/>
  <c r="J99" i="2"/>
  <c r="BE99" i="2" s="1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T93" i="2" s="1"/>
  <c r="R94" i="2"/>
  <c r="R93" i="2"/>
  <c r="P94" i="2"/>
  <c r="P93" i="2" s="1"/>
  <c r="BK94" i="2"/>
  <c r="BK93" i="2"/>
  <c r="J93" i="2" s="1"/>
  <c r="J59" i="2" s="1"/>
  <c r="J94" i="2"/>
  <c r="BE94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F34" i="2" s="1"/>
  <c r="BC55" i="1" s="1"/>
  <c r="BC54" i="1" s="1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T85" i="2" s="1"/>
  <c r="R86" i="2"/>
  <c r="R85" i="2"/>
  <c r="P86" i="2"/>
  <c r="P85" i="2" s="1"/>
  <c r="BK86" i="2"/>
  <c r="BK85" i="2"/>
  <c r="J85" i="2" s="1"/>
  <c r="J58" i="2" s="1"/>
  <c r="J86" i="2"/>
  <c r="BE86" i="2"/>
  <c r="BI84" i="2"/>
  <c r="BH84" i="2"/>
  <c r="BG84" i="2"/>
  <c r="BF84" i="2"/>
  <c r="T84" i="2"/>
  <c r="R84" i="2"/>
  <c r="P84" i="2"/>
  <c r="BK84" i="2"/>
  <c r="BK82" i="2" s="1"/>
  <c r="J84" i="2"/>
  <c r="BE84" i="2" s="1"/>
  <c r="BI83" i="2"/>
  <c r="BH83" i="2"/>
  <c r="BG83" i="2"/>
  <c r="F33" i="2" s="1"/>
  <c r="BB55" i="1" s="1"/>
  <c r="BB54" i="1" s="1"/>
  <c r="BF83" i="2"/>
  <c r="T83" i="2"/>
  <c r="T82" i="2" s="1"/>
  <c r="R83" i="2"/>
  <c r="R82" i="2" s="1"/>
  <c r="R81" i="2" s="1"/>
  <c r="R80" i="2" s="1"/>
  <c r="P83" i="2"/>
  <c r="P82" i="2" s="1"/>
  <c r="P81" i="2" s="1"/>
  <c r="P80" i="2" s="1"/>
  <c r="AU55" i="1" s="1"/>
  <c r="AU54" i="1" s="1"/>
  <c r="BK83" i="2"/>
  <c r="J83" i="2"/>
  <c r="BE83" i="2" s="1"/>
  <c r="J77" i="2"/>
  <c r="J76" i="2"/>
  <c r="F76" i="2"/>
  <c r="F74" i="2"/>
  <c r="E72" i="2"/>
  <c r="J51" i="2"/>
  <c r="J50" i="2"/>
  <c r="F50" i="2"/>
  <c r="F48" i="2"/>
  <c r="E46" i="2"/>
  <c r="J16" i="2"/>
  <c r="E16" i="2"/>
  <c r="F77" i="2" s="1"/>
  <c r="J15" i="2"/>
  <c r="J10" i="2"/>
  <c r="J74" i="2" s="1"/>
  <c r="AS54" i="1"/>
  <c r="L50" i="1"/>
  <c r="AM50" i="1"/>
  <c r="AM49" i="1"/>
  <c r="L49" i="1"/>
  <c r="AM47" i="1"/>
  <c r="L47" i="1"/>
  <c r="L45" i="1"/>
  <c r="L44" i="1"/>
  <c r="BK101" i="2" l="1"/>
  <c r="J32" i="2"/>
  <c r="AW55" i="1" s="1"/>
  <c r="I140" i="3"/>
  <c r="I141" i="3" s="1"/>
  <c r="K140" i="3"/>
  <c r="BK100" i="2"/>
  <c r="J100" i="2" s="1"/>
  <c r="J61" i="2" s="1"/>
  <c r="J101" i="2"/>
  <c r="J62" i="2" s="1"/>
  <c r="BK81" i="2"/>
  <c r="J82" i="2"/>
  <c r="J57" i="2" s="1"/>
  <c r="AY54" i="1"/>
  <c r="W32" i="1"/>
  <c r="W31" i="1"/>
  <c r="AX54" i="1"/>
  <c r="J31" i="2"/>
  <c r="AV55" i="1" s="1"/>
  <c r="AT55" i="1" s="1"/>
  <c r="F31" i="2"/>
  <c r="AZ55" i="1" s="1"/>
  <c r="AZ54" i="1" s="1"/>
  <c r="T81" i="2"/>
  <c r="T80" i="2" s="1"/>
  <c r="F32" i="2"/>
  <c r="BA55" i="1" s="1"/>
  <c r="BA54" i="1" s="1"/>
  <c r="J48" i="2"/>
  <c r="F51" i="2"/>
  <c r="J81" i="2" l="1"/>
  <c r="J56" i="2" s="1"/>
  <c r="BK80" i="2"/>
  <c r="J80" i="2" s="1"/>
  <c r="AV54" i="1"/>
  <c r="W29" i="1"/>
  <c r="W30" i="1"/>
  <c r="AW54" i="1"/>
  <c r="AK30" i="1" s="1"/>
  <c r="AT54" i="1" l="1"/>
  <c r="AK29" i="1"/>
  <c r="J55" i="2"/>
  <c r="J28" i="2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<sst xmlns="http://schemas.openxmlformats.org/spreadsheetml/2006/main" count="914" uniqueCount="420">
  <si>
    <t>Export Komplet</t>
  </si>
  <si>
    <t/>
  </si>
  <si>
    <t>2.0</t>
  </si>
  <si>
    <t>False</t>
  </si>
  <si>
    <t>{1fb6744d-ea0a-4f45-9170-a3a23000c1ea}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</si>
  <si>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</si>
  <si>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</si>
  <si>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</si>
  <si>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</si>
  <si>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</si>
  <si>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</si>
  <si>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</si>
  <si>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</si>
  <si>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</si>
  <si>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Policie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</si>
  <si>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</si>
  <si>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</si>
  <si>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Větrání a chlazení objektu Městské policie Prahy 8</t>
  </si>
  <si>
    <t>KSO:</t>
  </si>
  <si>
    <t>CC-CZ:</t>
  </si>
  <si>
    <t>Místo:</t>
  </si>
  <si>
    <t>Balabánova 1273/2, Praha-Kobylisy</t>
  </si>
  <si>
    <t>Datum:</t>
  </si>
  <si>
    <t>24. 7. 2019</t>
  </si>
  <si>
    <t>Zadavatel:</t>
  </si>
  <si>
    <t>IČ:</t>
  </si>
  <si>
    <t>Městská část Praha 8, Zenklova 1/35</t>
  </si>
  <si>
    <t>DIČ:</t>
  </si>
  <si>
    <t>Uchazeč:</t>
  </si>
  <si>
    <t>Vyplň údaj</t>
  </si>
  <si>
    <t>Projektant:</t>
  </si>
  <si>
    <t>ZOAA s.r.o, Hošťálkova 637</t>
  </si>
  <si>
    <t>True</t>
  </si>
  <si>
    <t>Zpracovatel:</t>
  </si>
  <si>
    <t>Lenka Jandová</t>
  </si>
  <si>
    <t>Poznámka:</t>
  </si>
  <si>
    <t>ODVOD KONDENZÁTU, PŘÍVOD ELEKTROINSTALACE NENÍ PŘEDMĚTEM STAVBY / součástí nástavby/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</si>
  <si>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</si>
  <si>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</si>
  <si>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</si>
  <si>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</si>
  <si>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</si>
  <si>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</si>
  <si>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</si>
  <si>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</si>
  <si>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</si>
  <si>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</si>
  <si>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</si>
  <si>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</si>
  <si>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</si>
  <si>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</si>
  <si>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</si>
  <si>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</si>
  <si>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</si>
  <si>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</si>
  <si>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</si>
  <si>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</si>
  <si>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</si>
  <si>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</si>
  <si>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</si>
  <si>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</si>
  <si>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</si>
  <si>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</si>
  <si>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</si>
  <si>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</si>
  <si>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</si>
  <si>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</si>
  <si>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</si>
  <si>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</si>
  <si>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</si>
  <si>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</si>
  <si>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</si>
  <si>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</si>
  <si>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</si>
  <si>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</si>
  <si>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</si>
  <si>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</si>
  <si>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</si>
  <si>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</si>
  <si>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</si>
  <si>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</si>
  <si>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</si>
  <si>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</si>
  <si>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</si>
  <si>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</si>
  <si>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</si>
  <si>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</si>
  <si>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</si>
  <si>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</si>
  <si>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</si>
  <si>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</si>
  <si>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24-M - Montáže vzduchotechnických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</si>
  <si>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</si>
  <si>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</si>
  <si>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</si>
  <si>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</si>
  <si>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</si>
  <si>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</si>
  <si>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</si>
  <si>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</si>
  <si>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</si>
  <si>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</si>
  <si>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</si>
  <si>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</si>
  <si>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</si>
  <si>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</si>
  <si>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</si>
  <si>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</si>
  <si>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</si>
  <si>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</si>
  <si>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</si>
  <si>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340236211</t>
  </si>
  <si>
    <t>Zazdívka otvorů v příčkách nebo stěnách plochy do 0,09 m2 cihlami plnými tl do 100 mm</t>
  </si>
  <si>
    <t>kus</t>
  </si>
  <si>
    <t>CS ÚRS 2019 01</t>
  </si>
  <si>
    <t>4</t>
  </si>
  <si>
    <t>1768507602</t>
  </si>
  <si>
    <t>340237211</t>
  </si>
  <si>
    <t>Zazdívka otvorů v příčkách nebo stěnách plochy do 0,25 m2 cihlami plnými tl do 100 mm</t>
  </si>
  <si>
    <t>126790039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</si>
  <si>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</si>
  <si>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</si>
  <si>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</si>
  <si>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</si>
  <si>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m2</t>
  </si>
  <si>
    <t>61060526</t>
  </si>
  <si>
    <t>971033231</t>
  </si>
  <si>
    <t>Vybourání otvorů ve zdivu cihelném pl do 0,0225 m2 na MVC nebo MV tl do 150 mm</t>
  </si>
  <si>
    <t>811644390</t>
  </si>
  <si>
    <t>5</t>
  </si>
  <si>
    <t>971033331</t>
  </si>
  <si>
    <t>Vybourání otvorů ve zdivu cihelném pl do 0,09 m2 na MVC nebo MV tl do 150 mm</t>
  </si>
  <si>
    <t>886514029</t>
  </si>
  <si>
    <t>6</t>
  </si>
  <si>
    <t>977151129</t>
  </si>
  <si>
    <t>Jádrové vrty diamantovými korunkami do D 350 mm do stavebních materiálů</t>
  </si>
  <si>
    <t>m</t>
  </si>
  <si>
    <t>-1404649205</t>
  </si>
  <si>
    <t>7</t>
  </si>
  <si>
    <t>977151132</t>
  </si>
  <si>
    <t>Jádrové vrty diamantovými korunkami do D 450 mm do stavebních materiálů</t>
  </si>
  <si>
    <t>1622307346</t>
  </si>
  <si>
    <t>8</t>
  </si>
  <si>
    <t>999-101</t>
  </si>
  <si>
    <t>Podkladní konstrukce pro vynesení VZT jednotky na střeše</t>
  </si>
  <si>
    <t>soub</t>
  </si>
  <si>
    <t>-1978383688</t>
  </si>
  <si>
    <t>999-102</t>
  </si>
  <si>
    <t>Ostatní stavbní přípomoce</t>
  </si>
  <si>
    <t>941884228</t>
  </si>
  <si>
    <t>997</t>
  </si>
  <si>
    <t>Přesun sutě</t>
  </si>
  <si>
    <t>10</t>
  </si>
  <si>
    <t>997013152</t>
  </si>
  <si>
    <t>Vnitrostaveništní doprava suti a vybouraných hmot pro budovy v do 9 m s omezením mechanizace</t>
  </si>
  <si>
    <t>t</t>
  </si>
  <si>
    <t>-1645041095</t>
  </si>
  <si>
    <t>11</t>
  </si>
  <si>
    <t>997013501</t>
  </si>
  <si>
    <t>Odvoz suti a vybouraných hmot na skládku nebo meziskládku do 1 km se složením</t>
  </si>
  <si>
    <t>-1180722198</t>
  </si>
  <si>
    <t>12</t>
  </si>
  <si>
    <t>997013509</t>
  </si>
  <si>
    <t>Příplatek k odvozu suti a vybouraných hmot na skládku ZKD 1 km přes 1 km</t>
  </si>
  <si>
    <t>-1707728271</t>
  </si>
  <si>
    <t>13</t>
  </si>
  <si>
    <t>997013810</t>
  </si>
  <si>
    <t>Poplatek za uložení na skládce (skládkovné) stavebního odpadu směsného</t>
  </si>
  <si>
    <t>-393429628</t>
  </si>
  <si>
    <t>998</t>
  </si>
  <si>
    <t>Přesun hmot</t>
  </si>
  <si>
    <t>14</t>
  </si>
  <si>
    <t>998017002</t>
  </si>
  <si>
    <t>Přesun hmot s omezením mechanizace pro budovy v do 12 m</t>
  </si>
  <si>
    <t>-58277769</t>
  </si>
  <si>
    <t>M</t>
  </si>
  <si>
    <t>Práce a dodávky M</t>
  </si>
  <si>
    <t>24-M</t>
  </si>
  <si>
    <t>Montáže vzduchotechnických zařízení</t>
  </si>
  <si>
    <t>24-M-001</t>
  </si>
  <si>
    <t>Vzduchotechnika - VIZ SAMOSTANÁ PŘÍLOKA</t>
  </si>
  <si>
    <t>64</t>
  </si>
  <si>
    <t>1902469233</t>
  </si>
  <si>
    <t>16</t>
  </si>
  <si>
    <t>24-M-002</t>
  </si>
  <si>
    <t>Vzduchotechnika - Zkoušky, revize, měření hluku</t>
  </si>
  <si>
    <t>-570102805</t>
  </si>
  <si>
    <t>17</t>
  </si>
  <si>
    <t>24-M-003</t>
  </si>
  <si>
    <t>Vzduchotechnika - Uvedení do provozu, zaškolení obsluhy, zaregulování systému</t>
  </si>
  <si>
    <t>-1374440273</t>
  </si>
  <si>
    <t>POLOŽKY</t>
  </si>
  <si>
    <t>P. č.</t>
  </si>
  <si>
    <t>KCN</t>
  </si>
  <si>
    <t>Kód položky</t>
  </si>
  <si>
    <t>Zař.Pozice</t>
  </si>
  <si>
    <t xml:space="preserve">Název položky              </t>
  </si>
  <si>
    <t>DODÁVKA             Cena za MJ</t>
  </si>
  <si>
    <t>DODÁVKA             CELKEM</t>
  </si>
  <si>
    <t>MONTÁŽ             Cena za MJ</t>
  </si>
  <si>
    <t>MONTÁŽ             CELKEM</t>
  </si>
  <si>
    <t>DÍL</t>
  </si>
  <si>
    <t>Větrání 1. a  2.NP</t>
  </si>
  <si>
    <t>01.001a</t>
  </si>
  <si>
    <t xml:space="preserve">Jednotka Qpřívod=2800m3/h, 350Pa, ventilátor přívod 1,5kW, 230V, 5,5A
Qodvod=2800m3/h, 350Pa, ventilátor odvod 1,5kW, 230V, 5,5A
ohřev el. 6,7kW, 400V, přímé chlazení 10,3kW, hmotnost 640kg
 vč. typové regulace /prky + rozvaděč/, ovladač,  prokabelování a uvedení do provozu
</t>
  </si>
  <si>
    <t>ks</t>
  </si>
  <si>
    <t>01.001b</t>
  </si>
  <si>
    <t>Kondenzační jednotka, Qch=10kW, příkon 3,1kW, 400V,  vč. řízení 0-10V</t>
  </si>
  <si>
    <t>01.001c</t>
  </si>
  <si>
    <t>Potrubí chladiva svazek /přívod + zpátečka/ vč. sděl. Kabelu</t>
  </si>
  <si>
    <t>bm</t>
  </si>
  <si>
    <t>01.002a</t>
  </si>
  <si>
    <t>Tlumic hluku s náběh. plechem 200 x 400 l=1000   PN 12 0490.1</t>
  </si>
  <si>
    <t>01.002b</t>
  </si>
  <si>
    <t>Tlumic hluku s  odtok.plechem 200 x 400 l=1000   PN 12 0490.2</t>
  </si>
  <si>
    <t>01.003</t>
  </si>
  <si>
    <t xml:space="preserve">Požární klapka 315x315, požární odolnost EIS 90, těsnost dle EN 1751 přes těleso třída C a přes list klapky třída 2,ovládání ruční a teplotní
</t>
  </si>
  <si>
    <t>01.004</t>
  </si>
  <si>
    <t>Regulační klapka 315x315 ruční</t>
  </si>
  <si>
    <t>01.005</t>
  </si>
  <si>
    <t>Regulační klapka 400x315 ruční</t>
  </si>
  <si>
    <t>01.006</t>
  </si>
  <si>
    <t>Regulační klapka 315x200 ruční</t>
  </si>
  <si>
    <t>01.007</t>
  </si>
  <si>
    <t>Regulační klapka 315x250 ruční</t>
  </si>
  <si>
    <t>01.008</t>
  </si>
  <si>
    <t>Regulační klapka kruhová na spiro DN100 ruční</t>
  </si>
  <si>
    <t>01.009</t>
  </si>
  <si>
    <t>Regulační klapka kruhová na spiro DN160 ruční</t>
  </si>
  <si>
    <t>01.010</t>
  </si>
  <si>
    <t>Regulační klapka kruhová na spiro DN200 ruční</t>
  </si>
  <si>
    <t>01.011</t>
  </si>
  <si>
    <t>Tlumič hluku přeslechový do kruh. potrubí 100/300</t>
  </si>
  <si>
    <t>01.012</t>
  </si>
  <si>
    <t>Tlumič hluku přeslechový do kruh. potrubí 125/300</t>
  </si>
  <si>
    <t>01.013</t>
  </si>
  <si>
    <t>Vyústka pro hranaté potr. dvouřadá s regulací  200x100  vč.připojovacího boxu</t>
  </si>
  <si>
    <t>01.014</t>
  </si>
  <si>
    <t>Vyústka pro hranaté potr. dvouřadá s regulací  280x100  vč.připojovacího boxu</t>
  </si>
  <si>
    <t>01.015</t>
  </si>
  <si>
    <t>Vyústka pro hranaté potr. dvouřadá s regulací  400x140  vč.připojovacího boxu</t>
  </si>
  <si>
    <t>01.016</t>
  </si>
  <si>
    <t xml:space="preserve">Vyústka pro kruhové potrubí   425 x 75  </t>
  </si>
  <si>
    <t>01.017</t>
  </si>
  <si>
    <t xml:space="preserve">Vyústka pro kruhové potrubí   525 x 75  </t>
  </si>
  <si>
    <t>01.018</t>
  </si>
  <si>
    <t xml:space="preserve">Vyústka pro kruhové potrubí   625 x 75  </t>
  </si>
  <si>
    <t>01.019</t>
  </si>
  <si>
    <t>Vyústka pro hranaté potr. jednořadá s regulací  280x140  vč.připojovacího boxu</t>
  </si>
  <si>
    <t>01.020</t>
  </si>
  <si>
    <t>Vyústka pro hranaté potr. jednořadá s regulací  400x140  vč.připojovacího boxu</t>
  </si>
  <si>
    <t>01.021</t>
  </si>
  <si>
    <t>Anemostat pro odvod 250m3/h  300x300 vč.připojovacího boxu s klapkou</t>
  </si>
  <si>
    <t>01.022</t>
  </si>
  <si>
    <t>Ohebná hadice Sono 25 - 127mm x10m</t>
  </si>
  <si>
    <t>01.023</t>
  </si>
  <si>
    <t>Ohebná hadice Sono 25 - 160mm x10m</t>
  </si>
  <si>
    <t>01.024</t>
  </si>
  <si>
    <t>Talířový ventil kovový odvodní KO 100</t>
  </si>
  <si>
    <t>01.025</t>
  </si>
  <si>
    <t>Talířový ventil kovový odvodní KO 125</t>
  </si>
  <si>
    <t>01.026</t>
  </si>
  <si>
    <t>Mřížka na sácí a výfuké zkosené potrubí /rozměry viz.výkres/ se sítem</t>
  </si>
  <si>
    <t>01.027</t>
  </si>
  <si>
    <t>Potrubi ctyrhranné sk. I PK 12 0403 pozink plech</t>
  </si>
  <si>
    <t>01.028</t>
  </si>
  <si>
    <t>do obvodu 1500 mm/ 20% tvar. sk.I pozink ON 12 0403</t>
  </si>
  <si>
    <t>01.029</t>
  </si>
  <si>
    <t>do obvodu 1890 mm/ 70% tvar. sk.I pozink ON 12 0403</t>
  </si>
  <si>
    <t>01.030</t>
  </si>
  <si>
    <t>do obvodu 2630 mm/ 50% tvar. sk.I pozink ON 12 0403</t>
  </si>
  <si>
    <t>01.031</t>
  </si>
  <si>
    <t>Spiro potrubí pozink D 100</t>
  </si>
  <si>
    <t>01.032</t>
  </si>
  <si>
    <t>Spiro potrubí pozink D 125</t>
  </si>
  <si>
    <t>01.033</t>
  </si>
  <si>
    <t>Spiro potrubí pozink D 160</t>
  </si>
  <si>
    <t>01.034</t>
  </si>
  <si>
    <t>Spiro potrubí pozink D 200</t>
  </si>
  <si>
    <t>01.035</t>
  </si>
  <si>
    <t>Spiro potrubí pozink D 250</t>
  </si>
  <si>
    <t>01.036</t>
  </si>
  <si>
    <t>Oblouk 90°- SPIRO  100</t>
  </si>
  <si>
    <t>01.037</t>
  </si>
  <si>
    <t>Oblouk 90°- SPIRO  125</t>
  </si>
  <si>
    <t>01.038</t>
  </si>
  <si>
    <t>Oblouk 90°- SPIRO  160</t>
  </si>
  <si>
    <t>01.039</t>
  </si>
  <si>
    <t>Oblouk 90°- SPIRO  250</t>
  </si>
  <si>
    <t>01.040</t>
  </si>
  <si>
    <t>Oblouk 30°- SPIRO  100</t>
  </si>
  <si>
    <t>01.041</t>
  </si>
  <si>
    <t>Oblouk 45°- SPIRO  100</t>
  </si>
  <si>
    <t>01.042</t>
  </si>
  <si>
    <t>Oblouk 60°- SPIRO  125</t>
  </si>
  <si>
    <t>01.043</t>
  </si>
  <si>
    <t>Oblouk 30°- SPIRO  160</t>
  </si>
  <si>
    <t>01.044</t>
  </si>
  <si>
    <t>Oblouk 45°- SPIRO  160</t>
  </si>
  <si>
    <t>01.045</t>
  </si>
  <si>
    <t>Odbocka jednostranná 90°-SPIRO 200/160</t>
  </si>
  <si>
    <t>01.046</t>
  </si>
  <si>
    <t>Odbocka jednostranná 90°-SPIRO 250/160</t>
  </si>
  <si>
    <t>01.047</t>
  </si>
  <si>
    <t>Odbocka jednostranná 90°-SPIRO 200/200</t>
  </si>
  <si>
    <t>01.048</t>
  </si>
  <si>
    <t>Odbocka jednostranná 90°-SPIRO 250/100</t>
  </si>
  <si>
    <t>01.049</t>
  </si>
  <si>
    <t>Odbocka jednostranná 90°-SPIRO 250/200</t>
  </si>
  <si>
    <t>01.050</t>
  </si>
  <si>
    <t>Odbocka jednostranná 45°-SPIRO 125/100</t>
  </si>
  <si>
    <t>01.051</t>
  </si>
  <si>
    <t>Odbocka jednostranná 45°-SPIRO 160/100</t>
  </si>
  <si>
    <t>01.052</t>
  </si>
  <si>
    <t>Prechod osovy -SPIRO 125/100</t>
  </si>
  <si>
    <t>01.053</t>
  </si>
  <si>
    <t>Prechod osovy -SPIRO 200/160</t>
  </si>
  <si>
    <t>01.054</t>
  </si>
  <si>
    <t>Prechod osovy -SPIRO 250/200</t>
  </si>
  <si>
    <t>01.055</t>
  </si>
  <si>
    <t>Tepelná izolace desky z min.plsti tl.4cm na trny  oplechovaná pozink plechem</t>
  </si>
  <si>
    <t>Celkem za</t>
  </si>
  <si>
    <t xml:space="preserve">Klimatizace  2.NP    </t>
  </si>
  <si>
    <t>02.001</t>
  </si>
  <si>
    <t xml:space="preserve">Kondenzační jednotka  Qch=22,4kW Qtop=24,5kW
příkon 6,3kW, 400V, hmotnost 115kg, hlučnost 57 dB(A), 950x330 l=1380  vč. konzolí
</t>
  </si>
  <si>
    <t>02.002</t>
  </si>
  <si>
    <t>Nástěnná jednotka  Qch= 1,6 kW</t>
  </si>
  <si>
    <t>02.003</t>
  </si>
  <si>
    <t>Nástěnná jednotka  Qch= 2,2 kW</t>
  </si>
  <si>
    <t>02.004</t>
  </si>
  <si>
    <t>Nástěnná jednotka  Qch= 2,8 kW</t>
  </si>
  <si>
    <t>02.005</t>
  </si>
  <si>
    <t>Nástěnná jednotka  Qch= 3,6 kW</t>
  </si>
  <si>
    <t>02.006</t>
  </si>
  <si>
    <t>Nástěnná jednotka  Qch= 4,5 kW</t>
  </si>
  <si>
    <t>02.007</t>
  </si>
  <si>
    <t>Potrubí chladiva svazek /přívod + zpátečka/ vč. sděl. kabelu a rozboček</t>
  </si>
  <si>
    <t xml:space="preserve">Klimatizace 1.PP a 1.NP    </t>
  </si>
  <si>
    <t>03.001</t>
  </si>
  <si>
    <t>03.002</t>
  </si>
  <si>
    <t>03.003</t>
  </si>
  <si>
    <t>03.004</t>
  </si>
  <si>
    <t>Nástěnná jednotka  Qch= 5,6 kW</t>
  </si>
  <si>
    <t>03.005</t>
  </si>
  <si>
    <t>Klimatizace server</t>
  </si>
  <si>
    <t>04.001</t>
  </si>
  <si>
    <t>Kondenzační jednotka  Qch=3,5kW 
příkon 0,9kW, 230V,  31kg,  chlazení do -15°C   vč. konzolí
Qch=3,5kW Qtop=4kW</t>
  </si>
  <si>
    <t>04.002</t>
  </si>
  <si>
    <t>Nástěnná jednotka  Qch= 3,5 kW</t>
  </si>
  <si>
    <t>04.003</t>
  </si>
  <si>
    <t>Potrubí chladiva svazek /přívod + zpátečka/ vč. sděl. kabelu</t>
  </si>
  <si>
    <t xml:space="preserve">Sociální zařízení 1.PP - 2.NP         </t>
  </si>
  <si>
    <t>05.001</t>
  </si>
  <si>
    <t>Ventilátor diagon.do kruh.potrubí DN160mm    Q=340m3/h, 180Pa , 50W   (tiché provedení) tříotáčkový</t>
  </si>
  <si>
    <t>Zpětná klapka těsná s magmetem  DN160</t>
  </si>
  <si>
    <t>05.002</t>
  </si>
  <si>
    <t>Ventilátor diagon.do kruh.potrubí DN200mm    Q=580m3/h, 180Pa , 100W   (tiché provedení) tříotáčkový</t>
  </si>
  <si>
    <t>Zpětná klapka těsná DN200</t>
  </si>
  <si>
    <t>05.003</t>
  </si>
  <si>
    <t>05.004</t>
  </si>
  <si>
    <t>05.005</t>
  </si>
  <si>
    <t>Talířový ventil kovový odvodní KO 160</t>
  </si>
  <si>
    <t>05.006</t>
  </si>
  <si>
    <t>Ohebná hadice Sono 25 - 102mm x10m</t>
  </si>
  <si>
    <t>05.007</t>
  </si>
  <si>
    <t>05.008</t>
  </si>
  <si>
    <t>05.009</t>
  </si>
  <si>
    <t>05.010</t>
  </si>
  <si>
    <t>05.011</t>
  </si>
  <si>
    <t>Výfuková hlavice VHO 200</t>
  </si>
  <si>
    <t>05.012</t>
  </si>
  <si>
    <t>Výfuková hlavice VHO 250</t>
  </si>
  <si>
    <t>05.013</t>
  </si>
  <si>
    <t>05.014</t>
  </si>
  <si>
    <t>05.015</t>
  </si>
  <si>
    <t>05.016</t>
  </si>
  <si>
    <t>05.017</t>
  </si>
  <si>
    <t>05.018</t>
  </si>
  <si>
    <t>05.019</t>
  </si>
  <si>
    <t>05.020</t>
  </si>
  <si>
    <t>05.021</t>
  </si>
  <si>
    <t>05.022</t>
  </si>
  <si>
    <t>05.023</t>
  </si>
  <si>
    <t>Oblouk 45°- SPIRO  200</t>
  </si>
  <si>
    <t>05.024</t>
  </si>
  <si>
    <t>Oblouk 45°- SPIRO  250</t>
  </si>
  <si>
    <t>05.025</t>
  </si>
  <si>
    <t>Odbocka jednostranná 90°-SPIRO 100/100</t>
  </si>
  <si>
    <t>05.026</t>
  </si>
  <si>
    <t>Odbocka jednostranná 90°-SPIRO 160/100</t>
  </si>
  <si>
    <t>05.027</t>
  </si>
  <si>
    <t>Odbocka jednostranná 90°-SPIRO 160/125</t>
  </si>
  <si>
    <t>05.028</t>
  </si>
  <si>
    <t>Odbocka jednostranná 90°-SPIRO 160/160</t>
  </si>
  <si>
    <t>05.029</t>
  </si>
  <si>
    <t>05.030</t>
  </si>
  <si>
    <t>05.031</t>
  </si>
  <si>
    <t>Odbocka jednostranná 45°-SPIRO 200/160</t>
  </si>
  <si>
    <t>05.032</t>
  </si>
  <si>
    <t>Odbocka jednostranná 45°-SPIRO 200/200</t>
  </si>
  <si>
    <t>05.033</t>
  </si>
  <si>
    <t>Prechod osovy -SPIRO 160/100</t>
  </si>
  <si>
    <t>05.034</t>
  </si>
  <si>
    <t>05.035</t>
  </si>
  <si>
    <t>05.036</t>
  </si>
  <si>
    <t>Tepelná izolce pryžová samolepící tl= 20mm       potrubí označené na výkresu</t>
  </si>
  <si>
    <t>05.037</t>
  </si>
  <si>
    <t>Požární izolace desky z min.plsti tl.4cm na trny s AL folii  /atestovaná požární izolace EI30/   potrubí označené na výkresu</t>
  </si>
  <si>
    <t>Montážní materiál</t>
  </si>
  <si>
    <t xml:space="preserve">Montážní, těsnící a spojovací material </t>
  </si>
  <si>
    <t>kg</t>
  </si>
  <si>
    <t xml:space="preserve">Přesuny strojů, zařízení a potrubí, přidružené výkony </t>
  </si>
  <si>
    <t>R000131</t>
  </si>
  <si>
    <t>Doprava  na staveniště (3% z ceny dodávky)</t>
  </si>
  <si>
    <t>kpl</t>
  </si>
  <si>
    <t>R000132</t>
  </si>
  <si>
    <t>Podíl přidružených výkonů (1,6 % z ceny montáže)</t>
  </si>
  <si>
    <t>CELKEM</t>
  </si>
  <si>
    <t>ZAKÁZKA CELKEM</t>
  </si>
  <si>
    <t>ODVOD KONDENZÁTU, PŘÍVOD ELEKTROINSTALACE NENÍ PŘEDMĚTEM STAVBY / součást nástavby/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</si>
</sst>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"/>
    <numFmt numFmtId="169" formatCode="0.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  <font>
      <sz val="10"/>
      <name val="Times New Roman"/>
      <charset val="238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rebuchet MS"/>
      <charset val="238"/>
    </font>
    <font>
      <sz val="8"/>
      <name val="Times New Roman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26" fillId="0" borderId="0"/>
    <xf numFmtId="0" fontId="32" fillId="0" borderId="0" applyAlignment="0">
      <alignment vertical="top" wrapText="1"/>
      <protection locked="0"/>
    </xf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28" fillId="0" borderId="0" xfId="2" applyFont="1" applyBorder="1" applyAlignment="1">
      <alignment vertical="top"/>
    </xf>
    <xf numFmtId="49" fontId="29" fillId="7" borderId="26" xfId="2" applyNumberFormat="1" applyFont="1" applyFill="1" applyBorder="1" applyAlignment="1">
      <alignment horizontal="center" vertical="top" wrapText="1"/>
    </xf>
    <xf numFmtId="49" fontId="29" fillId="7" borderId="27" xfId="2" applyNumberFormat="1" applyFont="1" applyFill="1" applyBorder="1" applyAlignment="1">
      <alignment horizontal="center" vertical="top" wrapText="1"/>
    </xf>
    <xf numFmtId="0" fontId="29" fillId="7" borderId="28" xfId="2" applyNumberFormat="1" applyFont="1" applyFill="1" applyBorder="1" applyAlignment="1">
      <alignment horizontal="center" vertical="top" wrapText="1"/>
    </xf>
    <xf numFmtId="49" fontId="29" fillId="7" borderId="28" xfId="2" applyNumberFormat="1" applyFont="1" applyFill="1" applyBorder="1" applyAlignment="1">
      <alignment horizontal="center" vertical="top" wrapText="1"/>
    </xf>
    <xf numFmtId="49" fontId="29" fillId="7" borderId="29" xfId="2" applyNumberFormat="1" applyFont="1" applyFill="1" applyBorder="1" applyAlignment="1">
      <alignment horizontal="center" vertical="top" wrapText="1"/>
    </xf>
    <xf numFmtId="0" fontId="30" fillId="0" borderId="0" xfId="2" applyFont="1" applyBorder="1" applyAlignment="1">
      <alignment horizontal="center" vertical="top" wrapText="1"/>
    </xf>
    <xf numFmtId="0" fontId="30" fillId="0" borderId="0" xfId="2" applyFont="1" applyAlignment="1">
      <alignment horizontal="center" vertical="top" wrapText="1"/>
    </xf>
    <xf numFmtId="49" fontId="28" fillId="0" borderId="0" xfId="2" applyNumberFormat="1" applyFont="1" applyAlignment="1">
      <alignment horizontal="center" vertical="top"/>
    </xf>
    <xf numFmtId="49" fontId="29" fillId="0" borderId="0" xfId="2" applyNumberFormat="1" applyFont="1" applyFill="1" applyBorder="1" applyAlignment="1">
      <alignment horizontal="right" vertical="top"/>
    </xf>
    <xf numFmtId="0" fontId="29" fillId="0" borderId="0" xfId="2" applyFont="1" applyFill="1" applyBorder="1" applyAlignment="1">
      <alignment horizontal="left" vertical="top"/>
    </xf>
    <xf numFmtId="168" fontId="29" fillId="0" borderId="0" xfId="2" applyNumberFormat="1" applyFont="1" applyFill="1" applyBorder="1" applyAlignment="1">
      <alignment horizontal="right" vertical="top"/>
    </xf>
    <xf numFmtId="168" fontId="29" fillId="0" borderId="30" xfId="2" applyNumberFormat="1" applyFont="1" applyFill="1" applyBorder="1" applyAlignment="1">
      <alignment horizontal="right" vertical="top"/>
    </xf>
    <xf numFmtId="49" fontId="29" fillId="8" borderId="31" xfId="2" applyNumberFormat="1" applyFont="1" applyFill="1" applyBorder="1" applyAlignment="1">
      <alignment horizontal="center" vertical="top"/>
    </xf>
    <xf numFmtId="49" fontId="29" fillId="8" borderId="23" xfId="2" applyNumberFormat="1" applyFont="1" applyFill="1" applyBorder="1" applyAlignment="1">
      <alignment horizontal="center" vertical="top"/>
    </xf>
    <xf numFmtId="49" fontId="29" fillId="8" borderId="32" xfId="2" applyNumberFormat="1" applyFont="1" applyFill="1" applyBorder="1" applyAlignment="1">
      <alignment horizontal="center" vertical="top"/>
    </xf>
    <xf numFmtId="0" fontId="29" fillId="8" borderId="33" xfId="2" applyFont="1" applyFill="1" applyBorder="1" applyAlignment="1">
      <alignment horizontal="left" vertical="top" wrapText="1"/>
    </xf>
    <xf numFmtId="0" fontId="29" fillId="8" borderId="34" xfId="2" applyFont="1" applyFill="1" applyBorder="1" applyAlignment="1">
      <alignment horizontal="center" vertical="top"/>
    </xf>
    <xf numFmtId="169" fontId="29" fillId="8" borderId="34" xfId="2" applyNumberFormat="1" applyFont="1" applyFill="1" applyBorder="1" applyAlignment="1">
      <alignment horizontal="right" vertical="top"/>
    </xf>
    <xf numFmtId="4" fontId="29" fillId="8" borderId="34" xfId="2" applyNumberFormat="1" applyFont="1" applyFill="1" applyBorder="1" applyAlignment="1">
      <alignment horizontal="center" vertical="top"/>
    </xf>
    <xf numFmtId="4" fontId="29" fillId="8" borderId="35" xfId="2" applyNumberFormat="1" applyFont="1" applyFill="1" applyBorder="1" applyAlignment="1">
      <alignment horizontal="center" vertical="top"/>
    </xf>
    <xf numFmtId="0" fontId="31" fillId="0" borderId="36" xfId="2" applyNumberFormat="1" applyFont="1" applyBorder="1" applyAlignment="1">
      <alignment horizontal="center" vertical="top" wrapText="1"/>
    </xf>
    <xf numFmtId="49" fontId="31" fillId="0" borderId="37" xfId="2" applyNumberFormat="1" applyFont="1" applyBorder="1" applyAlignment="1">
      <alignment horizontal="center" vertical="top" wrapText="1"/>
    </xf>
    <xf numFmtId="0" fontId="31" fillId="0" borderId="38" xfId="3" applyFont="1" applyBorder="1" applyAlignment="1" applyProtection="1">
      <alignment vertical="top" wrapText="1"/>
    </xf>
    <xf numFmtId="0" fontId="31" fillId="0" borderId="38" xfId="3" applyFont="1" applyBorder="1" applyAlignment="1">
      <alignment vertical="top" wrapText="1"/>
      <protection locked="0"/>
    </xf>
    <xf numFmtId="0" fontId="31" fillId="0" borderId="39" xfId="3" applyFont="1" applyBorder="1" applyAlignment="1">
      <alignment vertical="top" wrapText="1"/>
      <protection locked="0"/>
    </xf>
    <xf numFmtId="0" fontId="31" fillId="0" borderId="39" xfId="2" applyFont="1" applyBorder="1" applyAlignment="1">
      <alignment vertical="top" wrapText="1"/>
    </xf>
    <xf numFmtId="0" fontId="31" fillId="0" borderId="40" xfId="2" applyFont="1" applyBorder="1" applyAlignment="1">
      <alignment vertical="top" wrapText="1"/>
    </xf>
    <xf numFmtId="0" fontId="28" fillId="0" borderId="0" xfId="2" applyFont="1" applyBorder="1" applyAlignment="1">
      <alignment vertical="top" wrapText="1"/>
    </xf>
    <xf numFmtId="0" fontId="31" fillId="0" borderId="41" xfId="3" applyFont="1" applyBorder="1" applyAlignment="1">
      <alignment vertical="top" wrapText="1"/>
      <protection locked="0"/>
    </xf>
    <xf numFmtId="0" fontId="31" fillId="0" borderId="41" xfId="2" applyFont="1" applyBorder="1" applyAlignment="1">
      <alignment vertical="top" wrapText="1"/>
    </xf>
    <xf numFmtId="0" fontId="31" fillId="0" borderId="42" xfId="2" applyFont="1" applyBorder="1" applyAlignment="1">
      <alignment vertical="top" wrapText="1"/>
    </xf>
    <xf numFmtId="0" fontId="31" fillId="0" borderId="43" xfId="2" applyNumberFormat="1" applyFont="1" applyBorder="1" applyAlignment="1">
      <alignment horizontal="center" vertical="top" wrapText="1"/>
    </xf>
    <xf numFmtId="0" fontId="31" fillId="0" borderId="43" xfId="2" applyNumberFormat="1" applyFont="1" applyBorder="1" applyAlignment="1">
      <alignment horizontal="center" vertical="top"/>
    </xf>
    <xf numFmtId="49" fontId="31" fillId="0" borderId="44" xfId="2" applyNumberFormat="1" applyFont="1" applyBorder="1" applyAlignment="1">
      <alignment horizontal="center" vertical="top" wrapText="1"/>
    </xf>
    <xf numFmtId="0" fontId="33" fillId="0" borderId="41" xfId="3" applyFont="1" applyBorder="1" applyAlignment="1" applyProtection="1">
      <alignment vertical="top" wrapText="1"/>
    </xf>
    <xf numFmtId="0" fontId="31" fillId="0" borderId="41" xfId="3" applyFont="1" applyBorder="1">
      <alignment vertical="top" wrapText="1"/>
      <protection locked="0"/>
    </xf>
    <xf numFmtId="49" fontId="29" fillId="8" borderId="24" xfId="2" applyNumberFormat="1" applyFont="1" applyFill="1" applyBorder="1" applyAlignment="1">
      <alignment horizontal="center" vertical="top"/>
    </xf>
    <xf numFmtId="49" fontId="29" fillId="8" borderId="24" xfId="2" applyNumberFormat="1" applyFont="1" applyFill="1" applyBorder="1" applyAlignment="1">
      <alignment horizontal="right" vertical="top"/>
    </xf>
    <xf numFmtId="168" fontId="29" fillId="8" borderId="24" xfId="2" applyNumberFormat="1" applyFont="1" applyFill="1" applyBorder="1" applyAlignment="1">
      <alignment horizontal="right" vertical="top"/>
    </xf>
    <xf numFmtId="0" fontId="29" fillId="8" borderId="24" xfId="2" applyFont="1" applyFill="1" applyBorder="1" applyAlignment="1">
      <alignment horizontal="left" vertical="top"/>
    </xf>
    <xf numFmtId="168" fontId="29" fillId="8" borderId="25" xfId="2" applyNumberFormat="1" applyFont="1" applyFill="1" applyBorder="1" applyAlignment="1">
      <alignment horizontal="right" vertical="top"/>
    </xf>
    <xf numFmtId="49" fontId="31" fillId="0" borderId="0" xfId="2" applyNumberFormat="1" applyFont="1" applyBorder="1" applyAlignment="1">
      <alignment horizontal="center" vertical="top"/>
    </xf>
    <xf numFmtId="0" fontId="31" fillId="0" borderId="0" xfId="2" applyFont="1" applyBorder="1" applyAlignment="1">
      <alignment horizontal="left" vertical="top"/>
    </xf>
    <xf numFmtId="0" fontId="31" fillId="0" borderId="0" xfId="2" applyFont="1" applyBorder="1" applyAlignment="1">
      <alignment horizontal="center" vertical="top"/>
    </xf>
    <xf numFmtId="169" fontId="31" fillId="0" borderId="0" xfId="2" applyNumberFormat="1" applyFont="1" applyBorder="1" applyAlignment="1">
      <alignment horizontal="right" vertical="top"/>
    </xf>
    <xf numFmtId="4" fontId="31" fillId="0" borderId="0" xfId="2" applyNumberFormat="1" applyFont="1" applyBorder="1" applyAlignment="1">
      <alignment horizontal="right" vertical="top"/>
    </xf>
    <xf numFmtId="4" fontId="31" fillId="0" borderId="30" xfId="2" applyNumberFormat="1" applyFont="1" applyBorder="1" applyAlignment="1">
      <alignment horizontal="right" vertical="top"/>
    </xf>
    <xf numFmtId="0" fontId="29" fillId="8" borderId="33" xfId="2" applyFont="1" applyFill="1" applyBorder="1" applyAlignment="1">
      <alignment horizontal="left" vertical="top"/>
    </xf>
    <xf numFmtId="0" fontId="29" fillId="8" borderId="24" xfId="2" applyFont="1" applyFill="1" applyBorder="1" applyAlignment="1">
      <alignment horizontal="center" vertical="top"/>
    </xf>
    <xf numFmtId="169" fontId="29" fillId="8" borderId="24" xfId="2" applyNumberFormat="1" applyFont="1" applyFill="1" applyBorder="1" applyAlignment="1">
      <alignment horizontal="right" vertical="top"/>
    </xf>
    <xf numFmtId="4" fontId="29" fillId="8" borderId="24" xfId="2" applyNumberFormat="1" applyFont="1" applyFill="1" applyBorder="1" applyAlignment="1">
      <alignment horizontal="center" vertical="top"/>
    </xf>
    <xf numFmtId="4" fontId="29" fillId="8" borderId="25" xfId="2" applyNumberFormat="1" applyFont="1" applyFill="1" applyBorder="1" applyAlignment="1">
      <alignment horizontal="center" vertical="top"/>
    </xf>
    <xf numFmtId="49" fontId="31" fillId="0" borderId="45" xfId="2" applyNumberFormat="1" applyFont="1" applyBorder="1" applyAlignment="1">
      <alignment horizontal="center" vertical="top" wrapText="1"/>
    </xf>
    <xf numFmtId="0" fontId="31" fillId="0" borderId="41" xfId="3" applyFont="1" applyBorder="1" applyAlignment="1" applyProtection="1">
      <alignment vertical="top" wrapText="1"/>
    </xf>
    <xf numFmtId="0" fontId="31" fillId="0" borderId="46" xfId="3" applyFont="1" applyBorder="1" applyAlignment="1">
      <alignment vertical="top" wrapText="1"/>
      <protection locked="0"/>
    </xf>
    <xf numFmtId="0" fontId="31" fillId="0" borderId="38" xfId="2" applyFont="1" applyBorder="1" applyAlignment="1">
      <alignment vertical="top" wrapText="1"/>
    </xf>
    <xf numFmtId="0" fontId="31" fillId="0" borderId="47" xfId="2" applyFont="1" applyBorder="1" applyAlignment="1">
      <alignment vertical="top" wrapText="1"/>
    </xf>
    <xf numFmtId="0" fontId="31" fillId="0" borderId="48" xfId="2" applyFont="1" applyBorder="1" applyAlignment="1">
      <alignment vertical="top" wrapText="1"/>
    </xf>
    <xf numFmtId="0" fontId="31" fillId="0" borderId="49" xfId="2" applyFont="1" applyBorder="1" applyAlignment="1">
      <alignment horizontal="center" wrapText="1"/>
    </xf>
    <xf numFmtId="49" fontId="31" fillId="0" borderId="50" xfId="2" applyNumberFormat="1" applyFont="1" applyBorder="1" applyAlignment="1">
      <alignment vertical="center"/>
    </xf>
    <xf numFmtId="0" fontId="31" fillId="0" borderId="50" xfId="2" applyFont="1" applyBorder="1" applyAlignment="1"/>
    <xf numFmtId="0" fontId="31" fillId="0" borderId="48" xfId="2" applyFont="1" applyBorder="1" applyAlignment="1">
      <alignment horizontal="center" vertical="top"/>
    </xf>
    <xf numFmtId="0" fontId="33" fillId="0" borderId="41" xfId="2" applyFont="1" applyBorder="1" applyAlignment="1">
      <alignment vertical="top"/>
    </xf>
    <xf numFmtId="0" fontId="33" fillId="0" borderId="39" xfId="2" applyFont="1" applyBorder="1" applyAlignment="1">
      <alignment vertical="top"/>
    </xf>
    <xf numFmtId="0" fontId="33" fillId="0" borderId="51" xfId="2" applyFont="1" applyBorder="1"/>
    <xf numFmtId="0" fontId="33" fillId="0" borderId="40" xfId="2" applyFont="1" applyBorder="1" applyAlignment="1">
      <alignment vertical="top"/>
    </xf>
    <xf numFmtId="0" fontId="31" fillId="0" borderId="52" xfId="2" applyFont="1" applyBorder="1" applyAlignment="1">
      <alignment horizontal="center" wrapText="1"/>
    </xf>
    <xf numFmtId="49" fontId="31" fillId="0" borderId="52" xfId="2" applyNumberFormat="1" applyFont="1" applyBorder="1" applyAlignment="1">
      <alignment vertical="center"/>
    </xf>
    <xf numFmtId="0" fontId="31" fillId="0" borderId="52" xfId="2" applyFont="1" applyBorder="1" applyAlignment="1"/>
    <xf numFmtId="0" fontId="31" fillId="0" borderId="53" xfId="2" applyFont="1" applyBorder="1" applyAlignment="1">
      <alignment horizontal="center" vertical="top"/>
    </xf>
    <xf numFmtId="0" fontId="33" fillId="0" borderId="46" xfId="2" applyFont="1" applyBorder="1" applyAlignment="1">
      <alignment vertical="top"/>
    </xf>
    <xf numFmtId="0" fontId="33" fillId="0" borderId="54" xfId="2" applyFont="1" applyBorder="1" applyAlignment="1">
      <alignment vertical="top"/>
    </xf>
    <xf numFmtId="49" fontId="29" fillId="8" borderId="55" xfId="2" applyNumberFormat="1" applyFont="1" applyFill="1" applyBorder="1" applyAlignment="1">
      <alignment horizontal="right" vertical="top"/>
    </xf>
    <xf numFmtId="168" fontId="29" fillId="8" borderId="55" xfId="2" applyNumberFormat="1" applyFont="1" applyFill="1" applyBorder="1" applyAlignment="1">
      <alignment horizontal="right" vertical="top"/>
    </xf>
    <xf numFmtId="0" fontId="29" fillId="8" borderId="55" xfId="2" applyFont="1" applyFill="1" applyBorder="1" applyAlignment="1">
      <alignment horizontal="left" vertical="top"/>
    </xf>
    <xf numFmtId="168" fontId="29" fillId="8" borderId="56" xfId="2" applyNumberFormat="1" applyFont="1" applyFill="1" applyBorder="1" applyAlignment="1">
      <alignment horizontal="right" vertical="top"/>
    </xf>
    <xf numFmtId="0" fontId="30" fillId="0" borderId="0" xfId="2" applyFont="1" applyAlignment="1">
      <alignment horizontal="left" vertical="top"/>
    </xf>
    <xf numFmtId="0" fontId="28" fillId="0" borderId="0" xfId="2" applyFont="1" applyAlignment="1">
      <alignment horizontal="center" vertical="top"/>
    </xf>
    <xf numFmtId="169" fontId="28" fillId="0" borderId="0" xfId="2" applyNumberFormat="1" applyFont="1" applyAlignment="1">
      <alignment horizontal="right" vertical="top"/>
    </xf>
    <xf numFmtId="4" fontId="28" fillId="0" borderId="0" xfId="2" applyNumberFormat="1" applyFont="1" applyAlignment="1">
      <alignment horizontal="right" vertical="top"/>
    </xf>
    <xf numFmtId="4" fontId="30" fillId="0" borderId="0" xfId="2" applyNumberFormat="1" applyFont="1" applyAlignment="1">
      <alignment horizontal="right" vertical="top"/>
    </xf>
    <xf numFmtId="4" fontId="30" fillId="0" borderId="0" xfId="2" applyNumberFormat="1" applyFont="1" applyBorder="1" applyAlignment="1">
      <alignment horizontal="right" vertical="top"/>
    </xf>
    <xf numFmtId="0" fontId="28" fillId="0" borderId="0" xfId="2" applyFont="1" applyAlignment="1">
      <alignment horizontal="left" vertical="top"/>
    </xf>
    <xf numFmtId="4" fontId="28" fillId="0" borderId="0" xfId="2" applyNumberFormat="1" applyFont="1" applyBorder="1" applyAlignment="1">
      <alignment horizontal="right" vertical="top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29" fillId="8" borderId="24" xfId="2" applyFont="1" applyFill="1" applyBorder="1" applyAlignment="1">
      <alignment horizontal="left" vertical="top"/>
    </xf>
    <xf numFmtId="0" fontId="29" fillId="8" borderId="55" xfId="2" applyFont="1" applyFill="1" applyBorder="1" applyAlignment="1">
      <alignment horizontal="left" vertical="top"/>
    </xf>
    <xf numFmtId="0" fontId="27" fillId="6" borderId="23" xfId="2" applyFont="1" applyFill="1" applyBorder="1" applyAlignment="1">
      <alignment horizontal="center" vertical="top"/>
    </xf>
    <xf numFmtId="0" fontId="27" fillId="6" borderId="24" xfId="2" applyFont="1" applyFill="1" applyBorder="1" applyAlignment="1">
      <alignment horizontal="center" vertical="top"/>
    </xf>
    <xf numFmtId="0" fontId="27" fillId="6" borderId="25" xfId="2" applyFont="1" applyFill="1" applyBorder="1" applyAlignment="1">
      <alignment horizontal="center" vertical="top"/>
    </xf>
  </cellXfs>
  <cellStyles count="4">
    <cellStyle name="Hypertextový odkaz" xfId="1" builtinId="8"/>
    <cellStyle name="Normální" xfId="0" builtinId="0" customBuiltin="1"/>
    <cellStyle name="Normální 2" xfId="3"/>
    <cellStyle name="Normální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KAJ~1\AppData\Local\Temp\Rar$DIa0.382\v&#253;kazy%20profese\heslo%20klatovy\Seneck&#253;%20rybn&#237;k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1 1a Pol"/>
      <sheetName val="1 1b Pol"/>
      <sheetName val="2 2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I9" sqref="AI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" customHeight="1">
      <c r="AR2" s="24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260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15"/>
      <c r="BE5" s="267" t="s">
        <v>15</v>
      </c>
      <c r="BS5" s="12" t="s">
        <v>6</v>
      </c>
    </row>
    <row r="6" spans="1:74" ht="36.9" customHeight="1">
      <c r="B6" s="15"/>
      <c r="D6" s="20" t="s">
        <v>16</v>
      </c>
      <c r="K6" s="26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15"/>
      <c r="BE6" s="268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268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268"/>
      <c r="BS8" s="12" t="s">
        <v>6</v>
      </c>
    </row>
    <row r="9" spans="1:74" ht="14.4" customHeight="1">
      <c r="B9" s="15"/>
      <c r="AR9" s="15"/>
      <c r="BE9" s="268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268"/>
      <c r="BS10" s="12" t="s">
        <v>6</v>
      </c>
    </row>
    <row r="11" spans="1:74" ht="18.45" customHeight="1">
      <c r="B11" s="15"/>
      <c r="E11" s="12" t="s">
        <v>26</v>
      </c>
      <c r="AK11" s="21" t="s">
        <v>27</v>
      </c>
      <c r="AN11" s="12" t="s">
        <v>1</v>
      </c>
      <c r="AR11" s="15"/>
      <c r="BE11" s="268"/>
      <c r="BS11" s="12" t="s">
        <v>6</v>
      </c>
    </row>
    <row r="12" spans="1:74" ht="6.9" customHeight="1">
      <c r="B12" s="15"/>
      <c r="AR12" s="15"/>
      <c r="BE12" s="268"/>
      <c r="BS12" s="12" t="s">
        <v>6</v>
      </c>
    </row>
    <row r="13" spans="1:74" ht="12" customHeight="1">
      <c r="B13" s="15"/>
      <c r="D13" s="21" t="s">
        <v>28</v>
      </c>
      <c r="AK13" s="21" t="s">
        <v>25</v>
      </c>
      <c r="AN13" s="23" t="s">
        <v>29</v>
      </c>
      <c r="AR13" s="15"/>
      <c r="BE13" s="268"/>
      <c r="BS13" s="12" t="s">
        <v>6</v>
      </c>
    </row>
    <row r="14" spans="1:74">
      <c r="B14" s="15"/>
      <c r="E14" s="262" t="s">
        <v>29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1" t="s">
        <v>27</v>
      </c>
      <c r="AN14" s="23" t="s">
        <v>29</v>
      </c>
      <c r="AR14" s="15"/>
      <c r="BE14" s="268"/>
      <c r="BS14" s="12" t="s">
        <v>6</v>
      </c>
    </row>
    <row r="15" spans="1:74" ht="6.9" customHeight="1">
      <c r="B15" s="15"/>
      <c r="AR15" s="15"/>
      <c r="BE15" s="268"/>
      <c r="BS15" s="12" t="s">
        <v>3</v>
      </c>
    </row>
    <row r="16" spans="1:74" ht="12" customHeight="1">
      <c r="B16" s="15"/>
      <c r="D16" s="21" t="s">
        <v>30</v>
      </c>
      <c r="AK16" s="21" t="s">
        <v>25</v>
      </c>
      <c r="AN16" s="12" t="s">
        <v>1</v>
      </c>
      <c r="AR16" s="15"/>
      <c r="BE16" s="268"/>
      <c r="BS16" s="12" t="s">
        <v>3</v>
      </c>
    </row>
    <row r="17" spans="2:71" ht="18.45" customHeight="1">
      <c r="B17" s="15"/>
      <c r="E17" s="12" t="s">
        <v>31</v>
      </c>
      <c r="AK17" s="21" t="s">
        <v>27</v>
      </c>
      <c r="AN17" s="12" t="s">
        <v>1</v>
      </c>
      <c r="AR17" s="15"/>
      <c r="BE17" s="268"/>
      <c r="BS17" s="12" t="s">
        <v>32</v>
      </c>
    </row>
    <row r="18" spans="2:71" ht="6.9" customHeight="1">
      <c r="B18" s="15"/>
      <c r="AR18" s="15"/>
      <c r="BE18" s="268"/>
      <c r="BS18" s="12" t="s">
        <v>6</v>
      </c>
    </row>
    <row r="19" spans="2:71" ht="12" customHeight="1">
      <c r="B19" s="15"/>
      <c r="D19" s="21" t="s">
        <v>33</v>
      </c>
      <c r="AK19" s="21" t="s">
        <v>25</v>
      </c>
      <c r="AN19" s="12" t="s">
        <v>1</v>
      </c>
      <c r="AR19" s="15"/>
      <c r="BE19" s="268"/>
      <c r="BS19" s="12" t="s">
        <v>6</v>
      </c>
    </row>
    <row r="20" spans="2:71" ht="18.45" customHeight="1">
      <c r="B20" s="15"/>
      <c r="E20" s="12" t="s">
        <v>34</v>
      </c>
      <c r="AK20" s="21" t="s">
        <v>27</v>
      </c>
      <c r="AN20" s="12" t="s">
        <v>1</v>
      </c>
      <c r="AR20" s="15"/>
      <c r="BE20" s="268"/>
      <c r="BS20" s="12" t="s">
        <v>32</v>
      </c>
    </row>
    <row r="21" spans="2:71" ht="6.9" customHeight="1">
      <c r="B21" s="15"/>
      <c r="AR21" s="15"/>
      <c r="BE21" s="268"/>
    </row>
    <row r="22" spans="2:71" ht="12" customHeight="1">
      <c r="B22" s="15"/>
      <c r="D22" s="21" t="s">
        <v>35</v>
      </c>
      <c r="AR22" s="15"/>
      <c r="BE22" s="268"/>
    </row>
    <row r="23" spans="2:71" ht="16.5" customHeight="1">
      <c r="B23" s="15"/>
      <c r="E23" s="264" t="s">
        <v>419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R23" s="15"/>
      <c r="BE23" s="268"/>
    </row>
    <row r="24" spans="2:71" ht="6.9" customHeight="1">
      <c r="B24" s="15"/>
      <c r="AR24" s="15"/>
      <c r="BE24" s="268"/>
    </row>
    <row r="25" spans="2:71" ht="6.9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268"/>
    </row>
    <row r="26" spans="2:71" s="1" customFormat="1" ht="25.95" customHeight="1">
      <c r="B26" s="26"/>
      <c r="D26" s="27" t="s">
        <v>37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69">
        <f>ROUND(AG54,2)</f>
        <v>0</v>
      </c>
      <c r="AL26" s="270"/>
      <c r="AM26" s="270"/>
      <c r="AN26" s="270"/>
      <c r="AO26" s="270"/>
      <c r="AR26" s="26"/>
      <c r="BE26" s="268"/>
    </row>
    <row r="27" spans="2:71" s="1" customFormat="1" ht="6.9" customHeight="1">
      <c r="B27" s="26"/>
      <c r="AR27" s="26"/>
      <c r="BE27" s="268"/>
    </row>
    <row r="28" spans="2:71" s="1" customFormat="1">
      <c r="B28" s="26"/>
      <c r="L28" s="265" t="s">
        <v>38</v>
      </c>
      <c r="M28" s="265"/>
      <c r="N28" s="265"/>
      <c r="O28" s="265"/>
      <c r="P28" s="265"/>
      <c r="W28" s="265" t="s">
        <v>39</v>
      </c>
      <c r="X28" s="265"/>
      <c r="Y28" s="265"/>
      <c r="Z28" s="265"/>
      <c r="AA28" s="265"/>
      <c r="AB28" s="265"/>
      <c r="AC28" s="265"/>
      <c r="AD28" s="265"/>
      <c r="AE28" s="265"/>
      <c r="AK28" s="265" t="s">
        <v>40</v>
      </c>
      <c r="AL28" s="265"/>
      <c r="AM28" s="265"/>
      <c r="AN28" s="265"/>
      <c r="AO28" s="265"/>
      <c r="AR28" s="26"/>
      <c r="BE28" s="268"/>
    </row>
    <row r="29" spans="2:71" s="2" customFormat="1" ht="14.4" customHeight="1">
      <c r="B29" s="30"/>
      <c r="D29" s="21" t="s">
        <v>41</v>
      </c>
      <c r="F29" s="21" t="s">
        <v>42</v>
      </c>
      <c r="L29" s="233">
        <v>0.21</v>
      </c>
      <c r="M29" s="234"/>
      <c r="N29" s="234"/>
      <c r="O29" s="234"/>
      <c r="P29" s="234"/>
      <c r="W29" s="266">
        <f>ROUND(AZ54,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66">
        <f>ROUND(AV54, 2)</f>
        <v>0</v>
      </c>
      <c r="AL29" s="234"/>
      <c r="AM29" s="234"/>
      <c r="AN29" s="234"/>
      <c r="AO29" s="234"/>
      <c r="AR29" s="30"/>
      <c r="BE29" s="268"/>
    </row>
    <row r="30" spans="2:71" s="2" customFormat="1" ht="14.4" customHeight="1">
      <c r="B30" s="30"/>
      <c r="F30" s="21" t="s">
        <v>43</v>
      </c>
      <c r="L30" s="233">
        <v>0.15</v>
      </c>
      <c r="M30" s="234"/>
      <c r="N30" s="234"/>
      <c r="O30" s="234"/>
      <c r="P30" s="234"/>
      <c r="W30" s="266">
        <f>ROUND(BA54,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66">
        <f>ROUND(AW54, 2)</f>
        <v>0</v>
      </c>
      <c r="AL30" s="234"/>
      <c r="AM30" s="234"/>
      <c r="AN30" s="234"/>
      <c r="AO30" s="234"/>
      <c r="AR30" s="30"/>
      <c r="BE30" s="268"/>
    </row>
    <row r="31" spans="2:71" s="2" customFormat="1" ht="14.4" hidden="1" customHeight="1">
      <c r="B31" s="30"/>
      <c r="F31" s="21" t="s">
        <v>44</v>
      </c>
      <c r="L31" s="233">
        <v>0.21</v>
      </c>
      <c r="M31" s="234"/>
      <c r="N31" s="234"/>
      <c r="O31" s="234"/>
      <c r="P31" s="234"/>
      <c r="W31" s="266">
        <f>ROUND(BB54,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66">
        <v>0</v>
      </c>
      <c r="AL31" s="234"/>
      <c r="AM31" s="234"/>
      <c r="AN31" s="234"/>
      <c r="AO31" s="234"/>
      <c r="AR31" s="30"/>
      <c r="BE31" s="268"/>
    </row>
    <row r="32" spans="2:71" s="2" customFormat="1" ht="14.4" hidden="1" customHeight="1">
      <c r="B32" s="30"/>
      <c r="F32" s="21" t="s">
        <v>45</v>
      </c>
      <c r="L32" s="233">
        <v>0.15</v>
      </c>
      <c r="M32" s="234"/>
      <c r="N32" s="234"/>
      <c r="O32" s="234"/>
      <c r="P32" s="234"/>
      <c r="W32" s="266">
        <f>ROUND(BC54,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66">
        <v>0</v>
      </c>
      <c r="AL32" s="234"/>
      <c r="AM32" s="234"/>
      <c r="AN32" s="234"/>
      <c r="AO32" s="234"/>
      <c r="AR32" s="30"/>
      <c r="BE32" s="268"/>
    </row>
    <row r="33" spans="2:57" s="2" customFormat="1" ht="14.4" hidden="1" customHeight="1">
      <c r="B33" s="30"/>
      <c r="F33" s="21" t="s">
        <v>46</v>
      </c>
      <c r="L33" s="233">
        <v>0</v>
      </c>
      <c r="M33" s="234"/>
      <c r="N33" s="234"/>
      <c r="O33" s="234"/>
      <c r="P33" s="234"/>
      <c r="W33" s="266">
        <f>ROUND(BD54,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66">
        <v>0</v>
      </c>
      <c r="AL33" s="234"/>
      <c r="AM33" s="234"/>
      <c r="AN33" s="234"/>
      <c r="AO33" s="234"/>
      <c r="AR33" s="30"/>
      <c r="BE33" s="268"/>
    </row>
    <row r="34" spans="2:57" s="1" customFormat="1" ht="6.9" customHeight="1">
      <c r="B34" s="26"/>
      <c r="AR34" s="26"/>
      <c r="BE34" s="268"/>
    </row>
    <row r="35" spans="2:57" s="1" customFormat="1" ht="25.95" customHeight="1">
      <c r="B35" s="26"/>
      <c r="C35" s="31"/>
      <c r="D35" s="32" t="s">
        <v>47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48</v>
      </c>
      <c r="U35" s="33"/>
      <c r="V35" s="33"/>
      <c r="W35" s="33"/>
      <c r="X35" s="245" t="s">
        <v>49</v>
      </c>
      <c r="Y35" s="246"/>
      <c r="Z35" s="246"/>
      <c r="AA35" s="246"/>
      <c r="AB35" s="246"/>
      <c r="AC35" s="33"/>
      <c r="AD35" s="33"/>
      <c r="AE35" s="33"/>
      <c r="AF35" s="33"/>
      <c r="AG35" s="33"/>
      <c r="AH35" s="33"/>
      <c r="AI35" s="33"/>
      <c r="AJ35" s="33"/>
      <c r="AK35" s="247">
        <f>SUM(AK26:AK33)</f>
        <v>0</v>
      </c>
      <c r="AL35" s="246"/>
      <c r="AM35" s="246"/>
      <c r="AN35" s="246"/>
      <c r="AO35" s="248"/>
      <c r="AP35" s="31"/>
      <c r="AQ35" s="31"/>
      <c r="AR35" s="26"/>
    </row>
    <row r="36" spans="2:57" s="1" customFormat="1" ht="6.9" customHeight="1">
      <c r="B36" s="26"/>
      <c r="AR36" s="26"/>
    </row>
    <row r="37" spans="2:57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" customHeight="1">
      <c r="B42" s="26"/>
      <c r="C42" s="16" t="s">
        <v>50</v>
      </c>
      <c r="AR42" s="26"/>
    </row>
    <row r="43" spans="2:57" s="1" customFormat="1" ht="6.9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Policie</v>
      </c>
      <c r="AR44" s="26"/>
    </row>
    <row r="45" spans="2:57" s="3" customFormat="1" ht="36.9" customHeight="1">
      <c r="B45" s="39"/>
      <c r="C45" s="40" t="s">
        <v>16</v>
      </c>
      <c r="L45" s="253" t="str">
        <f>K6</f>
        <v>Větrání a chlazení objektu Městské policie Prahy 8</v>
      </c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R45" s="39"/>
    </row>
    <row r="46" spans="2:57" s="1" customFormat="1" ht="6.9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Balabánova 1273/2, Praha-Kobylisy</v>
      </c>
      <c r="AI47" s="21" t="s">
        <v>22</v>
      </c>
      <c r="AM47" s="255" t="str">
        <f>IF(AN8= "","",AN8)</f>
        <v>24. 7. 2019</v>
      </c>
      <c r="AN47" s="255"/>
      <c r="AR47" s="26"/>
    </row>
    <row r="48" spans="2:57" s="1" customFormat="1" ht="6.9" customHeight="1">
      <c r="B48" s="26"/>
      <c r="AR48" s="26"/>
    </row>
    <row r="49" spans="1:90" s="1" customFormat="1" ht="13.65" customHeight="1">
      <c r="B49" s="26"/>
      <c r="C49" s="21" t="s">
        <v>24</v>
      </c>
      <c r="L49" s="1" t="str">
        <f>IF(E11= "","",E11)</f>
        <v>Městská část Praha 8, Zenklova 1/35</v>
      </c>
      <c r="AI49" s="21" t="s">
        <v>30</v>
      </c>
      <c r="AM49" s="251" t="str">
        <f>IF(E17="","",E17)</f>
        <v>ZOAA s.r.o, Hošťálkova 637</v>
      </c>
      <c r="AN49" s="252"/>
      <c r="AO49" s="252"/>
      <c r="AP49" s="252"/>
      <c r="AR49" s="26"/>
      <c r="AS49" s="256" t="s">
        <v>51</v>
      </c>
      <c r="AT49" s="257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0" s="1" customFormat="1" ht="13.65" customHeight="1">
      <c r="B50" s="26"/>
      <c r="C50" s="21" t="s">
        <v>28</v>
      </c>
      <c r="L50" s="1" t="str">
        <f>IF(E14= "Vyplň údaj","",E14)</f>
        <v/>
      </c>
      <c r="AI50" s="21" t="s">
        <v>33</v>
      </c>
      <c r="AM50" s="251" t="str">
        <f>IF(E20="","",E20)</f>
        <v>Lenka Jandová</v>
      </c>
      <c r="AN50" s="252"/>
      <c r="AO50" s="252"/>
      <c r="AP50" s="252"/>
      <c r="AR50" s="26"/>
      <c r="AS50" s="258"/>
      <c r="AT50" s="259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0" s="1" customFormat="1" ht="10.8" customHeight="1">
      <c r="B51" s="26"/>
      <c r="AR51" s="26"/>
      <c r="AS51" s="258"/>
      <c r="AT51" s="259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0" s="1" customFormat="1" ht="29.25" customHeight="1">
      <c r="B52" s="26"/>
      <c r="C52" s="235" t="s">
        <v>52</v>
      </c>
      <c r="D52" s="236"/>
      <c r="E52" s="236"/>
      <c r="F52" s="236"/>
      <c r="G52" s="236"/>
      <c r="H52" s="47"/>
      <c r="I52" s="237" t="s">
        <v>53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8" t="s">
        <v>54</v>
      </c>
      <c r="AH52" s="236"/>
      <c r="AI52" s="236"/>
      <c r="AJ52" s="236"/>
      <c r="AK52" s="236"/>
      <c r="AL52" s="236"/>
      <c r="AM52" s="236"/>
      <c r="AN52" s="237" t="s">
        <v>55</v>
      </c>
      <c r="AO52" s="236"/>
      <c r="AP52" s="239"/>
      <c r="AQ52" s="48" t="s">
        <v>56</v>
      </c>
      <c r="AR52" s="26"/>
      <c r="AS52" s="49" t="s">
        <v>57</v>
      </c>
      <c r="AT52" s="50" t="s">
        <v>58</v>
      </c>
      <c r="AU52" s="50" t="s">
        <v>59</v>
      </c>
      <c r="AV52" s="50" t="s">
        <v>60</v>
      </c>
      <c r="AW52" s="50" t="s">
        <v>61</v>
      </c>
      <c r="AX52" s="50" t="s">
        <v>62</v>
      </c>
      <c r="AY52" s="50" t="s">
        <v>63</v>
      </c>
      <c r="AZ52" s="50" t="s">
        <v>64</v>
      </c>
      <c r="BA52" s="50" t="s">
        <v>65</v>
      </c>
      <c r="BB52" s="50" t="s">
        <v>66</v>
      </c>
      <c r="BC52" s="50" t="s">
        <v>67</v>
      </c>
      <c r="BD52" s="51" t="s">
        <v>68</v>
      </c>
    </row>
    <row r="53" spans="1:90" s="1" customFormat="1" ht="10.8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0" s="4" customFormat="1" ht="32.4" customHeight="1">
      <c r="B54" s="53"/>
      <c r="C54" s="54" t="s">
        <v>69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43">
        <f>ROUND(AG55,2)</f>
        <v>0</v>
      </c>
      <c r="AH54" s="243"/>
      <c r="AI54" s="243"/>
      <c r="AJ54" s="243"/>
      <c r="AK54" s="243"/>
      <c r="AL54" s="243"/>
      <c r="AM54" s="243"/>
      <c r="AN54" s="244">
        <f>SUM(AG54,AT54)</f>
        <v>0</v>
      </c>
      <c r="AO54" s="244"/>
      <c r="AP54" s="244"/>
      <c r="AQ54" s="57" t="s">
        <v>1</v>
      </c>
      <c r="AR54" s="53"/>
      <c r="AS54" s="58">
        <f>ROUND(AS55,2)</f>
        <v>0</v>
      </c>
      <c r="AT54" s="59">
        <f>ROUND(SUM(AV54:AW54),2)</f>
        <v>0</v>
      </c>
      <c r="AU54" s="60">
        <f>ROUND(AU55,5)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ROUND(AZ55,2)</f>
        <v>0</v>
      </c>
      <c r="BA54" s="59">
        <f>ROUND(BA55,2)</f>
        <v>0</v>
      </c>
      <c r="BB54" s="59">
        <f>ROUND(BB55,2)</f>
        <v>0</v>
      </c>
      <c r="BC54" s="59">
        <f>ROUND(BC55,2)</f>
        <v>0</v>
      </c>
      <c r="BD54" s="61">
        <f>ROUND(BD55,2)</f>
        <v>0</v>
      </c>
      <c r="BS54" s="62" t="s">
        <v>70</v>
      </c>
      <c r="BT54" s="62" t="s">
        <v>71</v>
      </c>
      <c r="BV54" s="62" t="s">
        <v>72</v>
      </c>
      <c r="BW54" s="62" t="s">
        <v>4</v>
      </c>
      <c r="BX54" s="62" t="s">
        <v>73</v>
      </c>
      <c r="CL54" s="62" t="s">
        <v>1</v>
      </c>
    </row>
    <row r="55" spans="1:90" s="5" customFormat="1" ht="27" customHeight="1">
      <c r="A55" s="63" t="s">
        <v>74</v>
      </c>
      <c r="B55" s="64"/>
      <c r="C55" s="65"/>
      <c r="D55" s="242" t="s">
        <v>14</v>
      </c>
      <c r="E55" s="242"/>
      <c r="F55" s="242"/>
      <c r="G55" s="242"/>
      <c r="H55" s="242"/>
      <c r="I55" s="66"/>
      <c r="J55" s="242" t="s">
        <v>17</v>
      </c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0">
        <f>'Policie - Větrání a chlaz...'!J28</f>
        <v>0</v>
      </c>
      <c r="AH55" s="241"/>
      <c r="AI55" s="241"/>
      <c r="AJ55" s="241"/>
      <c r="AK55" s="241"/>
      <c r="AL55" s="241"/>
      <c r="AM55" s="241"/>
      <c r="AN55" s="240">
        <f>SUM(AG55,AT55)</f>
        <v>0</v>
      </c>
      <c r="AO55" s="241"/>
      <c r="AP55" s="241"/>
      <c r="AQ55" s="67" t="s">
        <v>75</v>
      </c>
      <c r="AR55" s="64"/>
      <c r="AS55" s="68">
        <v>0</v>
      </c>
      <c r="AT55" s="69">
        <f>ROUND(SUM(AV55:AW55),2)</f>
        <v>0</v>
      </c>
      <c r="AU55" s="70">
        <f>'Policie - Větrání a chlaz...'!P80</f>
        <v>0</v>
      </c>
      <c r="AV55" s="69">
        <f>'Policie - Větrání a chlaz...'!J31</f>
        <v>0</v>
      </c>
      <c r="AW55" s="69">
        <f>'Policie - Větrání a chlaz...'!J32</f>
        <v>0</v>
      </c>
      <c r="AX55" s="69">
        <f>'Policie - Větrání a chlaz...'!J33</f>
        <v>0</v>
      </c>
      <c r="AY55" s="69">
        <f>'Policie - Větrání a chlaz...'!J34</f>
        <v>0</v>
      </c>
      <c r="AZ55" s="69">
        <f>'Policie - Větrání a chlaz...'!F31</f>
        <v>0</v>
      </c>
      <c r="BA55" s="69">
        <f>'Policie - Větrání a chlaz...'!F32</f>
        <v>0</v>
      </c>
      <c r="BB55" s="69">
        <f>'Policie - Větrání a chlaz...'!F33</f>
        <v>0</v>
      </c>
      <c r="BC55" s="69">
        <f>'Policie - Větrání a chlaz...'!F34</f>
        <v>0</v>
      </c>
      <c r="BD55" s="71">
        <f>'Policie - Větrání a chlaz...'!F35</f>
        <v>0</v>
      </c>
      <c r="BT55" s="72" t="s">
        <v>76</v>
      </c>
      <c r="BU55" s="72" t="s">
        <v>77</v>
      </c>
      <c r="BV55" s="72" t="s">
        <v>72</v>
      </c>
      <c r="BW55" s="72" t="s">
        <v>4</v>
      </c>
      <c r="BX55" s="72" t="s">
        <v>73</v>
      </c>
      <c r="CL55" s="72" t="s">
        <v>1</v>
      </c>
    </row>
    <row r="56" spans="1:90" s="1" customFormat="1" ht="30" customHeight="1">
      <c r="B56" s="26"/>
      <c r="AR56" s="26"/>
    </row>
    <row r="57" spans="1:90" s="1" customFormat="1" ht="6.9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30:P30"/>
    <mergeCell ref="L31:P31"/>
    <mergeCell ref="L32:P32"/>
    <mergeCell ref="L33:P33"/>
    <mergeCell ref="C52:G52"/>
    <mergeCell ref="I52:AF52"/>
    <mergeCell ref="X35:AB35"/>
  </mergeCells>
  <hyperlinks>
    <hyperlink ref="A55" location="'Policie - Větrání a chlaz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5"/>
  <sheetViews>
    <sheetView showGridLines="0" topLeftCell="A51" workbookViewId="0">
      <selection activeCell="I103" sqref="I103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73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2" t="s">
        <v>4</v>
      </c>
    </row>
    <row r="3" spans="2:46" ht="6.9" customHeight="1">
      <c r="B3" s="13"/>
      <c r="C3" s="14"/>
      <c r="D3" s="14"/>
      <c r="E3" s="14"/>
      <c r="F3" s="14"/>
      <c r="G3" s="14"/>
      <c r="H3" s="14"/>
      <c r="I3" s="74"/>
      <c r="J3" s="14"/>
      <c r="K3" s="14"/>
      <c r="L3" s="15"/>
      <c r="AT3" s="12" t="s">
        <v>78</v>
      </c>
    </row>
    <row r="4" spans="2:46" ht="24.9" customHeight="1">
      <c r="B4" s="15"/>
      <c r="D4" s="16" t="s">
        <v>79</v>
      </c>
      <c r="L4" s="15"/>
      <c r="M4" s="17" t="s">
        <v>10</v>
      </c>
      <c r="AT4" s="12" t="s">
        <v>3</v>
      </c>
    </row>
    <row r="5" spans="2:46" ht="6.9" customHeight="1">
      <c r="B5" s="15"/>
      <c r="L5" s="15"/>
    </row>
    <row r="6" spans="2:46" s="1" customFormat="1" ht="12" customHeight="1">
      <c r="B6" s="26"/>
      <c r="D6" s="21" t="s">
        <v>16</v>
      </c>
      <c r="I6" s="75"/>
      <c r="L6" s="26"/>
    </row>
    <row r="7" spans="2:46" s="1" customFormat="1" ht="36.9" customHeight="1">
      <c r="B7" s="26"/>
      <c r="E7" s="253" t="s">
        <v>17</v>
      </c>
      <c r="F7" s="252"/>
      <c r="G7" s="252"/>
      <c r="H7" s="252"/>
      <c r="I7" s="75"/>
      <c r="L7" s="26"/>
    </row>
    <row r="8" spans="2:46" s="1" customFormat="1">
      <c r="B8" s="26"/>
      <c r="I8" s="75"/>
      <c r="L8" s="26"/>
    </row>
    <row r="9" spans="2:46" s="1" customFormat="1" ht="12" customHeight="1">
      <c r="B9" s="26"/>
      <c r="D9" s="21" t="s">
        <v>18</v>
      </c>
      <c r="F9" s="12" t="s">
        <v>1</v>
      </c>
      <c r="I9" s="76" t="s">
        <v>19</v>
      </c>
      <c r="J9" s="12" t="s">
        <v>1</v>
      </c>
      <c r="L9" s="26"/>
    </row>
    <row r="10" spans="2:46" s="1" customFormat="1" ht="12" customHeight="1">
      <c r="B10" s="26"/>
      <c r="D10" s="21" t="s">
        <v>20</v>
      </c>
      <c r="F10" s="12" t="s">
        <v>21</v>
      </c>
      <c r="I10" s="76" t="s">
        <v>22</v>
      </c>
      <c r="J10" s="42" t="str">
        <f>'Rekapitulace stavby'!AN8</f>
        <v>24. 7. 2019</v>
      </c>
      <c r="L10" s="26"/>
    </row>
    <row r="11" spans="2:46" s="1" customFormat="1" ht="10.8" customHeight="1">
      <c r="B11" s="26"/>
      <c r="I11" s="75"/>
      <c r="L11" s="26"/>
    </row>
    <row r="12" spans="2:46" s="1" customFormat="1" ht="12" customHeight="1">
      <c r="B12" s="26"/>
      <c r="D12" s="21" t="s">
        <v>24</v>
      </c>
      <c r="I12" s="76" t="s">
        <v>25</v>
      </c>
      <c r="J12" s="12" t="s">
        <v>1</v>
      </c>
      <c r="L12" s="26"/>
    </row>
    <row r="13" spans="2:46" s="1" customFormat="1" ht="18" customHeight="1">
      <c r="B13" s="26"/>
      <c r="E13" s="12" t="s">
        <v>26</v>
      </c>
      <c r="I13" s="76" t="s">
        <v>27</v>
      </c>
      <c r="J13" s="12" t="s">
        <v>1</v>
      </c>
      <c r="L13" s="26"/>
    </row>
    <row r="14" spans="2:46" s="1" customFormat="1" ht="6.9" customHeight="1">
      <c r="B14" s="26"/>
      <c r="I14" s="75"/>
      <c r="L14" s="26"/>
    </row>
    <row r="15" spans="2:46" s="1" customFormat="1" ht="12" customHeight="1">
      <c r="B15" s="26"/>
      <c r="D15" s="21" t="s">
        <v>28</v>
      </c>
      <c r="I15" s="76" t="s">
        <v>25</v>
      </c>
      <c r="J15" s="22" t="str">
        <f>'Rekapitulace stavby'!AN13</f>
        <v>Vyplň údaj</v>
      </c>
      <c r="L15" s="26"/>
    </row>
    <row r="16" spans="2:46" s="1" customFormat="1" ht="18" customHeight="1">
      <c r="B16" s="26"/>
      <c r="E16" s="271" t="str">
        <f>'Rekapitulace stavby'!E14</f>
        <v>Vyplň údaj</v>
      </c>
      <c r="F16" s="260"/>
      <c r="G16" s="260"/>
      <c r="H16" s="260"/>
      <c r="I16" s="76" t="s">
        <v>27</v>
      </c>
      <c r="J16" s="22" t="str">
        <f>'Rekapitulace stavby'!AN14</f>
        <v>Vyplň údaj</v>
      </c>
      <c r="L16" s="26"/>
    </row>
    <row r="17" spans="2:12" s="1" customFormat="1" ht="6.9" customHeight="1">
      <c r="B17" s="26"/>
      <c r="I17" s="75"/>
      <c r="L17" s="26"/>
    </row>
    <row r="18" spans="2:12" s="1" customFormat="1" ht="12" customHeight="1">
      <c r="B18" s="26"/>
      <c r="D18" s="21" t="s">
        <v>30</v>
      </c>
      <c r="I18" s="76" t="s">
        <v>25</v>
      </c>
      <c r="J18" s="12" t="s">
        <v>1</v>
      </c>
      <c r="L18" s="26"/>
    </row>
    <row r="19" spans="2:12" s="1" customFormat="1" ht="18" customHeight="1">
      <c r="B19" s="26"/>
      <c r="E19" s="12" t="s">
        <v>31</v>
      </c>
      <c r="I19" s="76" t="s">
        <v>27</v>
      </c>
      <c r="J19" s="12" t="s">
        <v>1</v>
      </c>
      <c r="L19" s="26"/>
    </row>
    <row r="20" spans="2:12" s="1" customFormat="1" ht="6.9" customHeight="1">
      <c r="B20" s="26"/>
      <c r="I20" s="75"/>
      <c r="L20" s="26"/>
    </row>
    <row r="21" spans="2:12" s="1" customFormat="1" ht="12" customHeight="1">
      <c r="B21" s="26"/>
      <c r="D21" s="21" t="s">
        <v>33</v>
      </c>
      <c r="I21" s="76" t="s">
        <v>25</v>
      </c>
      <c r="J21" s="12" t="s">
        <v>1</v>
      </c>
      <c r="L21" s="26"/>
    </row>
    <row r="22" spans="2:12" s="1" customFormat="1" ht="18" customHeight="1">
      <c r="B22" s="26"/>
      <c r="E22" s="12" t="s">
        <v>34</v>
      </c>
      <c r="I22" s="76" t="s">
        <v>27</v>
      </c>
      <c r="J22" s="12" t="s">
        <v>1</v>
      </c>
      <c r="L22" s="26"/>
    </row>
    <row r="23" spans="2:12" s="1" customFormat="1" ht="6.9" customHeight="1">
      <c r="B23" s="26"/>
      <c r="I23" s="75"/>
      <c r="L23" s="26"/>
    </row>
    <row r="24" spans="2:12" s="1" customFormat="1" ht="12" customHeight="1">
      <c r="B24" s="26"/>
      <c r="D24" s="21" t="s">
        <v>35</v>
      </c>
      <c r="I24" s="75"/>
      <c r="L24" s="26"/>
    </row>
    <row r="25" spans="2:12" s="6" customFormat="1" ht="16.5" customHeight="1">
      <c r="B25" s="77"/>
      <c r="E25" s="264" t="s">
        <v>36</v>
      </c>
      <c r="F25" s="264"/>
      <c r="G25" s="264"/>
      <c r="H25" s="264"/>
      <c r="I25" s="78"/>
      <c r="L25" s="77"/>
    </row>
    <row r="26" spans="2:12" s="1" customFormat="1" ht="6.9" customHeight="1">
      <c r="B26" s="26"/>
      <c r="I26" s="75"/>
      <c r="L26" s="26"/>
    </row>
    <row r="27" spans="2:12" s="1" customFormat="1" ht="6.9" customHeight="1">
      <c r="B27" s="26"/>
      <c r="D27" s="43"/>
      <c r="E27" s="43"/>
      <c r="F27" s="43"/>
      <c r="G27" s="43"/>
      <c r="H27" s="43"/>
      <c r="I27" s="79"/>
      <c r="J27" s="43"/>
      <c r="K27" s="43"/>
      <c r="L27" s="26"/>
    </row>
    <row r="28" spans="2:12" s="1" customFormat="1" ht="25.35" customHeight="1">
      <c r="B28" s="26"/>
      <c r="D28" s="80" t="s">
        <v>37</v>
      </c>
      <c r="I28" s="75"/>
      <c r="J28" s="56">
        <f>ROUND(J80, 2)</f>
        <v>0</v>
      </c>
      <c r="L28" s="26"/>
    </row>
    <row r="29" spans="2:12" s="1" customFormat="1" ht="6.9" customHeight="1">
      <c r="B29" s="26"/>
      <c r="D29" s="43"/>
      <c r="E29" s="43"/>
      <c r="F29" s="43"/>
      <c r="G29" s="43"/>
      <c r="H29" s="43"/>
      <c r="I29" s="79"/>
      <c r="J29" s="43"/>
      <c r="K29" s="43"/>
      <c r="L29" s="26"/>
    </row>
    <row r="30" spans="2:12" s="1" customFormat="1" ht="14.4" customHeight="1">
      <c r="B30" s="26"/>
      <c r="F30" s="29" t="s">
        <v>39</v>
      </c>
      <c r="I30" s="81" t="s">
        <v>38</v>
      </c>
      <c r="J30" s="29" t="s">
        <v>40</v>
      </c>
      <c r="L30" s="26"/>
    </row>
    <row r="31" spans="2:12" s="1" customFormat="1" ht="14.4" customHeight="1">
      <c r="B31" s="26"/>
      <c r="D31" s="21" t="s">
        <v>41</v>
      </c>
      <c r="E31" s="21" t="s">
        <v>42</v>
      </c>
      <c r="F31" s="82">
        <f>ROUND((SUM(BE80:BE104)),  2)</f>
        <v>0</v>
      </c>
      <c r="I31" s="83">
        <v>0.21</v>
      </c>
      <c r="J31" s="82">
        <f>ROUND(((SUM(BE80:BE104))*I31),  2)</f>
        <v>0</v>
      </c>
      <c r="L31" s="26"/>
    </row>
    <row r="32" spans="2:12" s="1" customFormat="1" ht="14.4" customHeight="1">
      <c r="B32" s="26"/>
      <c r="E32" s="21" t="s">
        <v>43</v>
      </c>
      <c r="F32" s="82">
        <f>ROUND((SUM(BF80:BF104)),  2)</f>
        <v>0</v>
      </c>
      <c r="I32" s="83">
        <v>0.15</v>
      </c>
      <c r="J32" s="82">
        <f>ROUND(((SUM(BF80:BF104))*I32),  2)</f>
        <v>0</v>
      </c>
      <c r="L32" s="26"/>
    </row>
    <row r="33" spans="2:12" s="1" customFormat="1" ht="14.4" hidden="1" customHeight="1">
      <c r="B33" s="26"/>
      <c r="E33" s="21" t="s">
        <v>44</v>
      </c>
      <c r="F33" s="82">
        <f>ROUND((SUM(BG80:BG104)),  2)</f>
        <v>0</v>
      </c>
      <c r="I33" s="83">
        <v>0.21</v>
      </c>
      <c r="J33" s="82">
        <f>0</f>
        <v>0</v>
      </c>
      <c r="L33" s="26"/>
    </row>
    <row r="34" spans="2:12" s="1" customFormat="1" ht="14.4" hidden="1" customHeight="1">
      <c r="B34" s="26"/>
      <c r="E34" s="21" t="s">
        <v>45</v>
      </c>
      <c r="F34" s="82">
        <f>ROUND((SUM(BH80:BH104)),  2)</f>
        <v>0</v>
      </c>
      <c r="I34" s="83">
        <v>0.15</v>
      </c>
      <c r="J34" s="82">
        <f>0</f>
        <v>0</v>
      </c>
      <c r="L34" s="26"/>
    </row>
    <row r="35" spans="2:12" s="1" customFormat="1" ht="14.4" hidden="1" customHeight="1">
      <c r="B35" s="26"/>
      <c r="E35" s="21" t="s">
        <v>46</v>
      </c>
      <c r="F35" s="82">
        <f>ROUND((SUM(BI80:BI104)),  2)</f>
        <v>0</v>
      </c>
      <c r="I35" s="83">
        <v>0</v>
      </c>
      <c r="J35" s="82">
        <f>0</f>
        <v>0</v>
      </c>
      <c r="L35" s="26"/>
    </row>
    <row r="36" spans="2:12" s="1" customFormat="1" ht="6.9" customHeight="1">
      <c r="B36" s="26"/>
      <c r="I36" s="75"/>
      <c r="L36" s="26"/>
    </row>
    <row r="37" spans="2:12" s="1" customFormat="1" ht="25.35" customHeight="1">
      <c r="B37" s="26"/>
      <c r="C37" s="84"/>
      <c r="D37" s="85" t="s">
        <v>47</v>
      </c>
      <c r="E37" s="47"/>
      <c r="F37" s="47"/>
      <c r="G37" s="86" t="s">
        <v>48</v>
      </c>
      <c r="H37" s="87" t="s">
        <v>49</v>
      </c>
      <c r="I37" s="88"/>
      <c r="J37" s="89">
        <f>SUM(J28:J35)</f>
        <v>0</v>
      </c>
      <c r="K37" s="90"/>
      <c r="L37" s="26"/>
    </row>
    <row r="38" spans="2:12" s="1" customFormat="1" ht="14.4" customHeight="1">
      <c r="B38" s="35"/>
      <c r="C38" s="36"/>
      <c r="D38" s="36"/>
      <c r="E38" s="36"/>
      <c r="F38" s="36"/>
      <c r="G38" s="36"/>
      <c r="H38" s="36"/>
      <c r="I38" s="91"/>
      <c r="J38" s="36"/>
      <c r="K38" s="36"/>
      <c r="L38" s="26"/>
    </row>
    <row r="42" spans="2:12" s="1" customFormat="1" ht="6.9" customHeight="1">
      <c r="B42" s="37"/>
      <c r="C42" s="38"/>
      <c r="D42" s="38"/>
      <c r="E42" s="38"/>
      <c r="F42" s="38"/>
      <c r="G42" s="38"/>
      <c r="H42" s="38"/>
      <c r="I42" s="92"/>
      <c r="J42" s="38"/>
      <c r="K42" s="38"/>
      <c r="L42" s="26"/>
    </row>
    <row r="43" spans="2:12" s="1" customFormat="1" ht="24.9" customHeight="1">
      <c r="B43" s="26"/>
      <c r="C43" s="16" t="s">
        <v>80</v>
      </c>
      <c r="I43" s="75"/>
      <c r="L43" s="26"/>
    </row>
    <row r="44" spans="2:12" s="1" customFormat="1" ht="6.9" customHeight="1">
      <c r="B44" s="26"/>
      <c r="I44" s="75"/>
      <c r="L44" s="26"/>
    </row>
    <row r="45" spans="2:12" s="1" customFormat="1" ht="12" customHeight="1">
      <c r="B45" s="26"/>
      <c r="C45" s="21" t="s">
        <v>16</v>
      </c>
      <c r="I45" s="75"/>
      <c r="L45" s="26"/>
    </row>
    <row r="46" spans="2:12" s="1" customFormat="1" ht="16.5" customHeight="1">
      <c r="B46" s="26"/>
      <c r="E46" s="253" t="str">
        <f>E7</f>
        <v>Větrání a chlazení objektu Městské policie Prahy 8</v>
      </c>
      <c r="F46" s="252"/>
      <c r="G46" s="252"/>
      <c r="H46" s="252"/>
      <c r="I46" s="75"/>
      <c r="L46" s="26"/>
    </row>
    <row r="47" spans="2:12" s="1" customFormat="1" ht="6.9" customHeight="1">
      <c r="B47" s="26"/>
      <c r="I47" s="75"/>
      <c r="L47" s="26"/>
    </row>
    <row r="48" spans="2:12" s="1" customFormat="1" ht="12" customHeight="1">
      <c r="B48" s="26"/>
      <c r="C48" s="21" t="s">
        <v>20</v>
      </c>
      <c r="F48" s="12" t="str">
        <f>F10</f>
        <v>Balabánova 1273/2, Praha-Kobylisy</v>
      </c>
      <c r="I48" s="76" t="s">
        <v>22</v>
      </c>
      <c r="J48" s="42" t="str">
        <f>IF(J10="","",J10)</f>
        <v>24. 7. 2019</v>
      </c>
      <c r="L48" s="26"/>
    </row>
    <row r="49" spans="2:47" s="1" customFormat="1" ht="6.9" customHeight="1">
      <c r="B49" s="26"/>
      <c r="I49" s="75"/>
      <c r="L49" s="26"/>
    </row>
    <row r="50" spans="2:47" s="1" customFormat="1" ht="24.9" customHeight="1">
      <c r="B50" s="26"/>
      <c r="C50" s="21" t="s">
        <v>24</v>
      </c>
      <c r="F50" s="12" t="str">
        <f>E13</f>
        <v>Městská část Praha 8, Zenklova 1/35</v>
      </c>
      <c r="I50" s="76" t="s">
        <v>30</v>
      </c>
      <c r="J50" s="24" t="str">
        <f>E19</f>
        <v>ZOAA s.r.o, Hošťálkova 637</v>
      </c>
      <c r="L50" s="26"/>
    </row>
    <row r="51" spans="2:47" s="1" customFormat="1" ht="13.65" customHeight="1">
      <c r="B51" s="26"/>
      <c r="C51" s="21" t="s">
        <v>28</v>
      </c>
      <c r="F51" s="12" t="str">
        <f>IF(E16="","",E16)</f>
        <v>Vyplň údaj</v>
      </c>
      <c r="I51" s="76" t="s">
        <v>33</v>
      </c>
      <c r="J51" s="24" t="str">
        <f>E22</f>
        <v>Lenka Jandová</v>
      </c>
      <c r="L51" s="26"/>
    </row>
    <row r="52" spans="2:47" s="1" customFormat="1" ht="10.35" customHeight="1">
      <c r="B52" s="26"/>
      <c r="I52" s="75"/>
      <c r="L52" s="26"/>
    </row>
    <row r="53" spans="2:47" s="1" customFormat="1" ht="29.25" customHeight="1">
      <c r="B53" s="26"/>
      <c r="C53" s="93" t="s">
        <v>81</v>
      </c>
      <c r="D53" s="84"/>
      <c r="E53" s="84"/>
      <c r="F53" s="84"/>
      <c r="G53" s="84"/>
      <c r="H53" s="84"/>
      <c r="I53" s="94"/>
      <c r="J53" s="95" t="s">
        <v>82</v>
      </c>
      <c r="K53" s="84"/>
      <c r="L53" s="26"/>
    </row>
    <row r="54" spans="2:47" s="1" customFormat="1" ht="10.35" customHeight="1">
      <c r="B54" s="26"/>
      <c r="I54" s="75"/>
      <c r="L54" s="26"/>
    </row>
    <row r="55" spans="2:47" s="1" customFormat="1" ht="22.8" customHeight="1">
      <c r="B55" s="26"/>
      <c r="C55" s="96" t="s">
        <v>83</v>
      </c>
      <c r="I55" s="75"/>
      <c r="J55" s="56">
        <f>J80</f>
        <v>0</v>
      </c>
      <c r="L55" s="26"/>
      <c r="AU55" s="12" t="s">
        <v>84</v>
      </c>
    </row>
    <row r="56" spans="2:47" s="7" customFormat="1" ht="24.9" customHeight="1">
      <c r="B56" s="97"/>
      <c r="D56" s="98" t="s">
        <v>85</v>
      </c>
      <c r="E56" s="99"/>
      <c r="F56" s="99"/>
      <c r="G56" s="99"/>
      <c r="H56" s="99"/>
      <c r="I56" s="100"/>
      <c r="J56" s="101">
        <f>J81</f>
        <v>0</v>
      </c>
      <c r="L56" s="97"/>
    </row>
    <row r="57" spans="2:47" s="8" customFormat="1" ht="19.95" customHeight="1">
      <c r="B57" s="102"/>
      <c r="D57" s="103" t="s">
        <v>86</v>
      </c>
      <c r="E57" s="104"/>
      <c r="F57" s="104"/>
      <c r="G57" s="104"/>
      <c r="H57" s="104"/>
      <c r="I57" s="105"/>
      <c r="J57" s="106">
        <f>J82</f>
        <v>0</v>
      </c>
      <c r="L57" s="102"/>
    </row>
    <row r="58" spans="2:47" s="8" customFormat="1" ht="19.95" customHeight="1">
      <c r="B58" s="102"/>
      <c r="D58" s="103" t="s">
        <v>87</v>
      </c>
      <c r="E58" s="104"/>
      <c r="F58" s="104"/>
      <c r="G58" s="104"/>
      <c r="H58" s="104"/>
      <c r="I58" s="105"/>
      <c r="J58" s="106">
        <f>J85</f>
        <v>0</v>
      </c>
      <c r="L58" s="102"/>
    </row>
    <row r="59" spans="2:47" s="8" customFormat="1" ht="19.95" customHeight="1">
      <c r="B59" s="102"/>
      <c r="D59" s="103" t="s">
        <v>88</v>
      </c>
      <c r="E59" s="104"/>
      <c r="F59" s="104"/>
      <c r="G59" s="104"/>
      <c r="H59" s="104"/>
      <c r="I59" s="105"/>
      <c r="J59" s="106">
        <f>J93</f>
        <v>0</v>
      </c>
      <c r="L59" s="102"/>
    </row>
    <row r="60" spans="2:47" s="8" customFormat="1" ht="19.95" customHeight="1">
      <c r="B60" s="102"/>
      <c r="D60" s="103" t="s">
        <v>89</v>
      </c>
      <c r="E60" s="104"/>
      <c r="F60" s="104"/>
      <c r="G60" s="104"/>
      <c r="H60" s="104"/>
      <c r="I60" s="105"/>
      <c r="J60" s="106">
        <f>J98</f>
        <v>0</v>
      </c>
      <c r="L60" s="102"/>
    </row>
    <row r="61" spans="2:47" s="7" customFormat="1" ht="24.9" customHeight="1">
      <c r="B61" s="97"/>
      <c r="D61" s="98" t="s">
        <v>90</v>
      </c>
      <c r="E61" s="99"/>
      <c r="F61" s="99"/>
      <c r="G61" s="99"/>
      <c r="H61" s="99"/>
      <c r="I61" s="100"/>
      <c r="J61" s="101">
        <f>J100</f>
        <v>0</v>
      </c>
      <c r="L61" s="97"/>
    </row>
    <row r="62" spans="2:47" s="8" customFormat="1" ht="19.95" customHeight="1">
      <c r="B62" s="102"/>
      <c r="D62" s="103" t="s">
        <v>91</v>
      </c>
      <c r="E62" s="104"/>
      <c r="F62" s="104"/>
      <c r="G62" s="104"/>
      <c r="H62" s="104"/>
      <c r="I62" s="105"/>
      <c r="J62" s="106">
        <f>J101</f>
        <v>0</v>
      </c>
      <c r="L62" s="102"/>
    </row>
    <row r="63" spans="2:47" s="1" customFormat="1" ht="21.75" customHeight="1">
      <c r="B63" s="26"/>
      <c r="I63" s="75"/>
      <c r="L63" s="26"/>
    </row>
    <row r="64" spans="2:47" s="1" customFormat="1" ht="6.9" customHeight="1">
      <c r="B64" s="35"/>
      <c r="C64" s="36"/>
      <c r="D64" s="36"/>
      <c r="E64" s="36"/>
      <c r="F64" s="36"/>
      <c r="G64" s="36"/>
      <c r="H64" s="36"/>
      <c r="I64" s="91"/>
      <c r="J64" s="36"/>
      <c r="K64" s="36"/>
      <c r="L64" s="26"/>
    </row>
    <row r="68" spans="2:63" s="1" customFormat="1" ht="6.9" customHeight="1">
      <c r="B68" s="37"/>
      <c r="C68" s="38"/>
      <c r="D68" s="38"/>
      <c r="E68" s="38"/>
      <c r="F68" s="38"/>
      <c r="G68" s="38"/>
      <c r="H68" s="38"/>
      <c r="I68" s="92"/>
      <c r="J68" s="38"/>
      <c r="K68" s="38"/>
      <c r="L68" s="26"/>
    </row>
    <row r="69" spans="2:63" s="1" customFormat="1" ht="24.9" customHeight="1">
      <c r="B69" s="26"/>
      <c r="C69" s="16" t="s">
        <v>92</v>
      </c>
      <c r="I69" s="75"/>
      <c r="L69" s="26"/>
    </row>
    <row r="70" spans="2:63" s="1" customFormat="1" ht="6.9" customHeight="1">
      <c r="B70" s="26"/>
      <c r="I70" s="75"/>
      <c r="L70" s="26"/>
    </row>
    <row r="71" spans="2:63" s="1" customFormat="1" ht="12" customHeight="1">
      <c r="B71" s="26"/>
      <c r="C71" s="21" t="s">
        <v>16</v>
      </c>
      <c r="I71" s="75"/>
      <c r="L71" s="26"/>
    </row>
    <row r="72" spans="2:63" s="1" customFormat="1" ht="16.5" customHeight="1">
      <c r="B72" s="26"/>
      <c r="E72" s="253" t="str">
        <f>E7</f>
        <v>Větrání a chlazení objektu Městské policie Prahy 8</v>
      </c>
      <c r="F72" s="252"/>
      <c r="G72" s="252"/>
      <c r="H72" s="252"/>
      <c r="I72" s="75"/>
      <c r="L72" s="26"/>
    </row>
    <row r="73" spans="2:63" s="1" customFormat="1" ht="6.9" customHeight="1">
      <c r="B73" s="26"/>
      <c r="I73" s="75"/>
      <c r="L73" s="26"/>
    </row>
    <row r="74" spans="2:63" s="1" customFormat="1" ht="12" customHeight="1">
      <c r="B74" s="26"/>
      <c r="C74" s="21" t="s">
        <v>20</v>
      </c>
      <c r="F74" s="12" t="str">
        <f>F10</f>
        <v>Balabánova 1273/2, Praha-Kobylisy</v>
      </c>
      <c r="I74" s="76" t="s">
        <v>22</v>
      </c>
      <c r="J74" s="42" t="str">
        <f>IF(J10="","",J10)</f>
        <v>24. 7. 2019</v>
      </c>
      <c r="L74" s="26"/>
    </row>
    <row r="75" spans="2:63" s="1" customFormat="1" ht="6.9" customHeight="1">
      <c r="B75" s="26"/>
      <c r="I75" s="75"/>
      <c r="L75" s="26"/>
    </row>
    <row r="76" spans="2:63" s="1" customFormat="1" ht="24.9" customHeight="1">
      <c r="B76" s="26"/>
      <c r="C76" s="21" t="s">
        <v>24</v>
      </c>
      <c r="F76" s="12" t="str">
        <f>E13</f>
        <v>Městská část Praha 8, Zenklova 1/35</v>
      </c>
      <c r="I76" s="76" t="s">
        <v>30</v>
      </c>
      <c r="J76" s="24" t="str">
        <f>E19</f>
        <v>ZOAA s.r.o, Hošťálkova 637</v>
      </c>
      <c r="L76" s="26"/>
    </row>
    <row r="77" spans="2:63" s="1" customFormat="1" ht="13.65" customHeight="1">
      <c r="B77" s="26"/>
      <c r="C77" s="21" t="s">
        <v>28</v>
      </c>
      <c r="F77" s="12" t="str">
        <f>IF(E16="","",E16)</f>
        <v>Vyplň údaj</v>
      </c>
      <c r="I77" s="76" t="s">
        <v>33</v>
      </c>
      <c r="J77" s="24" t="str">
        <f>E22</f>
        <v>Lenka Jandová</v>
      </c>
      <c r="L77" s="26"/>
    </row>
    <row r="78" spans="2:63" s="1" customFormat="1" ht="10.35" customHeight="1">
      <c r="B78" s="26"/>
      <c r="I78" s="75"/>
      <c r="L78" s="26"/>
    </row>
    <row r="79" spans="2:63" s="9" customFormat="1" ht="29.25" customHeight="1">
      <c r="B79" s="107"/>
      <c r="C79" s="108" t="s">
        <v>93</v>
      </c>
      <c r="D79" s="109" t="s">
        <v>56</v>
      </c>
      <c r="E79" s="109" t="s">
        <v>52</v>
      </c>
      <c r="F79" s="109" t="s">
        <v>53</v>
      </c>
      <c r="G79" s="109" t="s">
        <v>94</v>
      </c>
      <c r="H79" s="109" t="s">
        <v>95</v>
      </c>
      <c r="I79" s="110" t="s">
        <v>96</v>
      </c>
      <c r="J79" s="111" t="s">
        <v>82</v>
      </c>
      <c r="K79" s="112" t="s">
        <v>97</v>
      </c>
      <c r="L79" s="107"/>
      <c r="M79" s="49" t="s">
        <v>1</v>
      </c>
      <c r="N79" s="50" t="s">
        <v>41</v>
      </c>
      <c r="O79" s="50" t="s">
        <v>98</v>
      </c>
      <c r="P79" s="50" t="s">
        <v>99</v>
      </c>
      <c r="Q79" s="50" t="s">
        <v>100</v>
      </c>
      <c r="R79" s="50" t="s">
        <v>101</v>
      </c>
      <c r="S79" s="50" t="s">
        <v>102</v>
      </c>
      <c r="T79" s="51" t="s">
        <v>103</v>
      </c>
    </row>
    <row r="80" spans="2:63" s="1" customFormat="1" ht="22.8" customHeight="1">
      <c r="B80" s="26"/>
      <c r="C80" s="54" t="s">
        <v>104</v>
      </c>
      <c r="I80" s="75"/>
      <c r="J80" s="113">
        <f>BK80</f>
        <v>0</v>
      </c>
      <c r="L80" s="26"/>
      <c r="M80" s="52"/>
      <c r="N80" s="43"/>
      <c r="O80" s="43"/>
      <c r="P80" s="114">
        <f>P81+P100</f>
        <v>0</v>
      </c>
      <c r="Q80" s="43"/>
      <c r="R80" s="114">
        <f>R81+R100</f>
        <v>0.75363999999999998</v>
      </c>
      <c r="S80" s="43"/>
      <c r="T80" s="115">
        <f>T81+T100</f>
        <v>2.9570000000000003</v>
      </c>
      <c r="AT80" s="12" t="s">
        <v>70</v>
      </c>
      <c r="AU80" s="12" t="s">
        <v>84</v>
      </c>
      <c r="BK80" s="116">
        <f>BK81+BK100</f>
        <v>0</v>
      </c>
    </row>
    <row r="81" spans="2:65" s="10" customFormat="1" ht="25.95" customHeight="1">
      <c r="B81" s="117"/>
      <c r="D81" s="118" t="s">
        <v>70</v>
      </c>
      <c r="E81" s="119" t="s">
        <v>105</v>
      </c>
      <c r="F81" s="119" t="s">
        <v>106</v>
      </c>
      <c r="I81" s="120"/>
      <c r="J81" s="121">
        <f>BK81</f>
        <v>0</v>
      </c>
      <c r="L81" s="117"/>
      <c r="M81" s="122"/>
      <c r="N81" s="123"/>
      <c r="O81" s="123"/>
      <c r="P81" s="124">
        <f>P82+P85+P93+P98</f>
        <v>0</v>
      </c>
      <c r="Q81" s="123"/>
      <c r="R81" s="124">
        <f>R82+R85+R93+R98</f>
        <v>0.75363999999999998</v>
      </c>
      <c r="S81" s="123"/>
      <c r="T81" s="125">
        <f>T82+T85+T93+T98</f>
        <v>2.9570000000000003</v>
      </c>
      <c r="AR81" s="118" t="s">
        <v>76</v>
      </c>
      <c r="AT81" s="126" t="s">
        <v>70</v>
      </c>
      <c r="AU81" s="126" t="s">
        <v>71</v>
      </c>
      <c r="AY81" s="118" t="s">
        <v>107</v>
      </c>
      <c r="BK81" s="127">
        <f>BK82+BK85+BK93+BK98</f>
        <v>0</v>
      </c>
    </row>
    <row r="82" spans="2:65" s="10" customFormat="1" ht="22.8" customHeight="1">
      <c r="B82" s="117"/>
      <c r="D82" s="118" t="s">
        <v>70</v>
      </c>
      <c r="E82" s="128" t="s">
        <v>108</v>
      </c>
      <c r="F82" s="128" t="s">
        <v>109</v>
      </c>
      <c r="I82" s="120"/>
      <c r="J82" s="129">
        <f>BK82</f>
        <v>0</v>
      </c>
      <c r="L82" s="117"/>
      <c r="M82" s="122"/>
      <c r="N82" s="123"/>
      <c r="O82" s="123"/>
      <c r="P82" s="124">
        <f>SUM(P83:P84)</f>
        <v>0</v>
      </c>
      <c r="Q82" s="123"/>
      <c r="R82" s="124">
        <f>SUM(R83:R84)</f>
        <v>0.71404999999999996</v>
      </c>
      <c r="S82" s="123"/>
      <c r="T82" s="125">
        <f>SUM(T83:T84)</f>
        <v>0</v>
      </c>
      <c r="AR82" s="118" t="s">
        <v>76</v>
      </c>
      <c r="AT82" s="126" t="s">
        <v>70</v>
      </c>
      <c r="AU82" s="126" t="s">
        <v>76</v>
      </c>
      <c r="AY82" s="118" t="s">
        <v>107</v>
      </c>
      <c r="BK82" s="127">
        <f>SUM(BK83:BK84)</f>
        <v>0</v>
      </c>
    </row>
    <row r="83" spans="2:65" s="1" customFormat="1" ht="16.5" customHeight="1">
      <c r="B83" s="130"/>
      <c r="C83" s="131" t="s">
        <v>76</v>
      </c>
      <c r="D83" s="131" t="s">
        <v>110</v>
      </c>
      <c r="E83" s="132" t="s">
        <v>111</v>
      </c>
      <c r="F83" s="133" t="s">
        <v>112</v>
      </c>
      <c r="G83" s="134" t="s">
        <v>113</v>
      </c>
      <c r="H83" s="135">
        <v>10</v>
      </c>
      <c r="I83" s="136"/>
      <c r="J83" s="137">
        <f>ROUND(I83*H83,2)</f>
        <v>0</v>
      </c>
      <c r="K83" s="133" t="s">
        <v>114</v>
      </c>
      <c r="L83" s="26"/>
      <c r="M83" s="138" t="s">
        <v>1</v>
      </c>
      <c r="N83" s="139" t="s">
        <v>42</v>
      </c>
      <c r="O83" s="45"/>
      <c r="P83" s="140">
        <f>O83*H83</f>
        <v>0</v>
      </c>
      <c r="Q83" s="140">
        <v>1.218E-2</v>
      </c>
      <c r="R83" s="140">
        <f>Q83*H83</f>
        <v>0.12179999999999999</v>
      </c>
      <c r="S83" s="140">
        <v>0</v>
      </c>
      <c r="T83" s="141">
        <f>S83*H83</f>
        <v>0</v>
      </c>
      <c r="AR83" s="12" t="s">
        <v>115</v>
      </c>
      <c r="AT83" s="12" t="s">
        <v>110</v>
      </c>
      <c r="AU83" s="12" t="s">
        <v>78</v>
      </c>
      <c r="AY83" s="12" t="s">
        <v>107</v>
      </c>
      <c r="BE83" s="142">
        <f>IF(N83="základní",J83,0)</f>
        <v>0</v>
      </c>
      <c r="BF83" s="142">
        <f>IF(N83="snížená",J83,0)</f>
        <v>0</v>
      </c>
      <c r="BG83" s="142">
        <f>IF(N83="zákl. přenesená",J83,0)</f>
        <v>0</v>
      </c>
      <c r="BH83" s="142">
        <f>IF(N83="sníž. přenesená",J83,0)</f>
        <v>0</v>
      </c>
      <c r="BI83" s="142">
        <f>IF(N83="nulová",J83,0)</f>
        <v>0</v>
      </c>
      <c r="BJ83" s="12" t="s">
        <v>76</v>
      </c>
      <c r="BK83" s="142">
        <f>ROUND(I83*H83,2)</f>
        <v>0</v>
      </c>
      <c r="BL83" s="12" t="s">
        <v>115</v>
      </c>
      <c r="BM83" s="12" t="s">
        <v>116</v>
      </c>
    </row>
    <row r="84" spans="2:65" s="1" customFormat="1" ht="16.5" customHeight="1">
      <c r="B84" s="130"/>
      <c r="C84" s="131" t="s">
        <v>78</v>
      </c>
      <c r="D84" s="131" t="s">
        <v>110</v>
      </c>
      <c r="E84" s="132" t="s">
        <v>117</v>
      </c>
      <c r="F84" s="133" t="s">
        <v>118</v>
      </c>
      <c r="G84" s="134" t="s">
        <v>113</v>
      </c>
      <c r="H84" s="135">
        <v>25</v>
      </c>
      <c r="I84" s="136"/>
      <c r="J84" s="137">
        <f>ROUND(I84*H84,2)</f>
        <v>0</v>
      </c>
      <c r="K84" s="133" t="s">
        <v>114</v>
      </c>
      <c r="L84" s="26"/>
      <c r="M84" s="138" t="s">
        <v>1</v>
      </c>
      <c r="N84" s="139" t="s">
        <v>42</v>
      </c>
      <c r="O84" s="45"/>
      <c r="P84" s="140">
        <f>O84*H84</f>
        <v>0</v>
      </c>
      <c r="Q84" s="140">
        <v>2.3689999999999999E-2</v>
      </c>
      <c r="R84" s="140">
        <f>Q84*H84</f>
        <v>0.59224999999999994</v>
      </c>
      <c r="S84" s="140">
        <v>0</v>
      </c>
      <c r="T84" s="141">
        <f>S84*H84</f>
        <v>0</v>
      </c>
      <c r="AR84" s="12" t="s">
        <v>115</v>
      </c>
      <c r="AT84" s="12" t="s">
        <v>110</v>
      </c>
      <c r="AU84" s="12" t="s">
        <v>78</v>
      </c>
      <c r="AY84" s="12" t="s">
        <v>107</v>
      </c>
      <c r="BE84" s="142">
        <f>IF(N84="základní",J84,0)</f>
        <v>0</v>
      </c>
      <c r="BF84" s="142">
        <f>IF(N84="snížená",J84,0)</f>
        <v>0</v>
      </c>
      <c r="BG84" s="142">
        <f>IF(N84="zákl. přenesená",J84,0)</f>
        <v>0</v>
      </c>
      <c r="BH84" s="142">
        <f>IF(N84="sníž. přenesená",J84,0)</f>
        <v>0</v>
      </c>
      <c r="BI84" s="142">
        <f>IF(N84="nulová",J84,0)</f>
        <v>0</v>
      </c>
      <c r="BJ84" s="12" t="s">
        <v>76</v>
      </c>
      <c r="BK84" s="142">
        <f>ROUND(I84*H84,2)</f>
        <v>0</v>
      </c>
      <c r="BL84" s="12" t="s">
        <v>115</v>
      </c>
      <c r="BM84" s="12" t="s">
        <v>119</v>
      </c>
    </row>
    <row r="85" spans="2:65" s="10" customFormat="1" ht="22.8" customHeight="1">
      <c r="B85" s="117"/>
      <c r="D85" s="118" t="s">
        <v>70</v>
      </c>
      <c r="E85" s="128" t="s">
        <v>120</v>
      </c>
      <c r="F85" s="128" t="s">
        <v>121</v>
      </c>
      <c r="I85" s="120"/>
      <c r="J85" s="129">
        <f>BK85</f>
        <v>0</v>
      </c>
      <c r="L85" s="117"/>
      <c r="M85" s="122"/>
      <c r="N85" s="123"/>
      <c r="O85" s="123"/>
      <c r="P85" s="124">
        <f>SUM(P86:P92)</f>
        <v>0</v>
      </c>
      <c r="Q85" s="123"/>
      <c r="R85" s="124">
        <f>SUM(R86:R92)</f>
        <v>3.959E-2</v>
      </c>
      <c r="S85" s="123"/>
      <c r="T85" s="125">
        <f>SUM(T86:T92)</f>
        <v>2.9570000000000003</v>
      </c>
      <c r="AR85" s="118" t="s">
        <v>76</v>
      </c>
      <c r="AT85" s="126" t="s">
        <v>70</v>
      </c>
      <c r="AU85" s="126" t="s">
        <v>76</v>
      </c>
      <c r="AY85" s="118" t="s">
        <v>107</v>
      </c>
      <c r="BK85" s="127">
        <f>SUM(BK86:BK92)</f>
        <v>0</v>
      </c>
    </row>
    <row r="86" spans="2:65" s="1" customFormat="1" ht="16.5" customHeight="1">
      <c r="B86" s="130"/>
      <c r="C86" s="131" t="s">
        <v>108</v>
      </c>
      <c r="D86" s="131" t="s">
        <v>110</v>
      </c>
      <c r="E86" s="132" t="s">
        <v>122</v>
      </c>
      <c r="F86" s="133" t="s">
        <v>123</v>
      </c>
      <c r="G86" s="134" t="s">
        <v>124</v>
      </c>
      <c r="H86" s="135">
        <v>80</v>
      </c>
      <c r="I86" s="136"/>
      <c r="J86" s="137">
        <f t="shared" ref="J86:J92" si="0">ROUND(I86*H86,2)</f>
        <v>0</v>
      </c>
      <c r="K86" s="133" t="s">
        <v>114</v>
      </c>
      <c r="L86" s="26"/>
      <c r="M86" s="138" t="s">
        <v>1</v>
      </c>
      <c r="N86" s="139" t="s">
        <v>42</v>
      </c>
      <c r="O86" s="45"/>
      <c r="P86" s="140">
        <f t="shared" ref="P86:P92" si="1">O86*H86</f>
        <v>0</v>
      </c>
      <c r="Q86" s="140">
        <v>1.2999999999999999E-4</v>
      </c>
      <c r="R86" s="140">
        <f t="shared" ref="R86:R92" si="2">Q86*H86</f>
        <v>1.04E-2</v>
      </c>
      <c r="S86" s="140">
        <v>0</v>
      </c>
      <c r="T86" s="141">
        <f t="shared" ref="T86:T92" si="3">S86*H86</f>
        <v>0</v>
      </c>
      <c r="AR86" s="12" t="s">
        <v>115</v>
      </c>
      <c r="AT86" s="12" t="s">
        <v>110</v>
      </c>
      <c r="AU86" s="12" t="s">
        <v>78</v>
      </c>
      <c r="AY86" s="12" t="s">
        <v>107</v>
      </c>
      <c r="BE86" s="142">
        <f t="shared" ref="BE86:BE92" si="4">IF(N86="základní",J86,0)</f>
        <v>0</v>
      </c>
      <c r="BF86" s="142">
        <f t="shared" ref="BF86:BF92" si="5">IF(N86="snížená",J86,0)</f>
        <v>0</v>
      </c>
      <c r="BG86" s="142">
        <f t="shared" ref="BG86:BG92" si="6">IF(N86="zákl. přenesená",J86,0)</f>
        <v>0</v>
      </c>
      <c r="BH86" s="142">
        <f t="shared" ref="BH86:BH92" si="7">IF(N86="sníž. přenesená",J86,0)</f>
        <v>0</v>
      </c>
      <c r="BI86" s="142">
        <f t="shared" ref="BI86:BI92" si="8">IF(N86="nulová",J86,0)</f>
        <v>0</v>
      </c>
      <c r="BJ86" s="12" t="s">
        <v>76</v>
      </c>
      <c r="BK86" s="142">
        <f t="shared" ref="BK86:BK92" si="9">ROUND(I86*H86,2)</f>
        <v>0</v>
      </c>
      <c r="BL86" s="12" t="s">
        <v>115</v>
      </c>
      <c r="BM86" s="12" t="s">
        <v>125</v>
      </c>
    </row>
    <row r="87" spans="2:65" s="1" customFormat="1" ht="16.5" customHeight="1">
      <c r="B87" s="130"/>
      <c r="C87" s="131" t="s">
        <v>115</v>
      </c>
      <c r="D87" s="131" t="s">
        <v>110</v>
      </c>
      <c r="E87" s="132" t="s">
        <v>126</v>
      </c>
      <c r="F87" s="133" t="s">
        <v>127</v>
      </c>
      <c r="G87" s="134" t="s">
        <v>113</v>
      </c>
      <c r="H87" s="135">
        <v>10</v>
      </c>
      <c r="I87" s="136"/>
      <c r="J87" s="137">
        <f t="shared" si="0"/>
        <v>0</v>
      </c>
      <c r="K87" s="133" t="s">
        <v>114</v>
      </c>
      <c r="L87" s="26"/>
      <c r="M87" s="138" t="s">
        <v>1</v>
      </c>
      <c r="N87" s="139" t="s">
        <v>42</v>
      </c>
      <c r="O87" s="45"/>
      <c r="P87" s="140">
        <f t="shared" si="1"/>
        <v>0</v>
      </c>
      <c r="Q87" s="140">
        <v>0</v>
      </c>
      <c r="R87" s="140">
        <f t="shared" si="2"/>
        <v>0</v>
      </c>
      <c r="S87" s="140">
        <v>4.0000000000000001E-3</v>
      </c>
      <c r="T87" s="141">
        <f t="shared" si="3"/>
        <v>0.04</v>
      </c>
      <c r="AR87" s="12" t="s">
        <v>115</v>
      </c>
      <c r="AT87" s="12" t="s">
        <v>110</v>
      </c>
      <c r="AU87" s="12" t="s">
        <v>78</v>
      </c>
      <c r="AY87" s="12" t="s">
        <v>107</v>
      </c>
      <c r="BE87" s="142">
        <f t="shared" si="4"/>
        <v>0</v>
      </c>
      <c r="BF87" s="142">
        <f t="shared" si="5"/>
        <v>0</v>
      </c>
      <c r="BG87" s="142">
        <f t="shared" si="6"/>
        <v>0</v>
      </c>
      <c r="BH87" s="142">
        <f t="shared" si="7"/>
        <v>0</v>
      </c>
      <c r="BI87" s="142">
        <f t="shared" si="8"/>
        <v>0</v>
      </c>
      <c r="BJ87" s="12" t="s">
        <v>76</v>
      </c>
      <c r="BK87" s="142">
        <f t="shared" si="9"/>
        <v>0</v>
      </c>
      <c r="BL87" s="12" t="s">
        <v>115</v>
      </c>
      <c r="BM87" s="12" t="s">
        <v>128</v>
      </c>
    </row>
    <row r="88" spans="2:65" s="1" customFormat="1" ht="16.5" customHeight="1">
      <c r="B88" s="130"/>
      <c r="C88" s="131" t="s">
        <v>129</v>
      </c>
      <c r="D88" s="131" t="s">
        <v>110</v>
      </c>
      <c r="E88" s="132" t="s">
        <v>130</v>
      </c>
      <c r="F88" s="133" t="s">
        <v>131</v>
      </c>
      <c r="G88" s="134" t="s">
        <v>113</v>
      </c>
      <c r="H88" s="135">
        <v>25</v>
      </c>
      <c r="I88" s="136"/>
      <c r="J88" s="137">
        <f t="shared" si="0"/>
        <v>0</v>
      </c>
      <c r="K88" s="133" t="s">
        <v>114</v>
      </c>
      <c r="L88" s="26"/>
      <c r="M88" s="138" t="s">
        <v>1</v>
      </c>
      <c r="N88" s="139" t="s">
        <v>42</v>
      </c>
      <c r="O88" s="45"/>
      <c r="P88" s="140">
        <f t="shared" si="1"/>
        <v>0</v>
      </c>
      <c r="Q88" s="140">
        <v>0</v>
      </c>
      <c r="R88" s="140">
        <f t="shared" si="2"/>
        <v>0</v>
      </c>
      <c r="S88" s="140">
        <v>2.5000000000000001E-2</v>
      </c>
      <c r="T88" s="141">
        <f t="shared" si="3"/>
        <v>0.625</v>
      </c>
      <c r="AR88" s="12" t="s">
        <v>115</v>
      </c>
      <c r="AT88" s="12" t="s">
        <v>110</v>
      </c>
      <c r="AU88" s="12" t="s">
        <v>78</v>
      </c>
      <c r="AY88" s="12" t="s">
        <v>107</v>
      </c>
      <c r="BE88" s="142">
        <f t="shared" si="4"/>
        <v>0</v>
      </c>
      <c r="BF88" s="142">
        <f t="shared" si="5"/>
        <v>0</v>
      </c>
      <c r="BG88" s="142">
        <f t="shared" si="6"/>
        <v>0</v>
      </c>
      <c r="BH88" s="142">
        <f t="shared" si="7"/>
        <v>0</v>
      </c>
      <c r="BI88" s="142">
        <f t="shared" si="8"/>
        <v>0</v>
      </c>
      <c r="BJ88" s="12" t="s">
        <v>76</v>
      </c>
      <c r="BK88" s="142">
        <f t="shared" si="9"/>
        <v>0</v>
      </c>
      <c r="BL88" s="12" t="s">
        <v>115</v>
      </c>
      <c r="BM88" s="12" t="s">
        <v>132</v>
      </c>
    </row>
    <row r="89" spans="2:65" s="1" customFormat="1" ht="16.5" customHeight="1">
      <c r="B89" s="130"/>
      <c r="C89" s="131" t="s">
        <v>133</v>
      </c>
      <c r="D89" s="131" t="s">
        <v>110</v>
      </c>
      <c r="E89" s="132" t="s">
        <v>134</v>
      </c>
      <c r="F89" s="133" t="s">
        <v>135</v>
      </c>
      <c r="G89" s="134" t="s">
        <v>136</v>
      </c>
      <c r="H89" s="135">
        <v>1</v>
      </c>
      <c r="I89" s="136"/>
      <c r="J89" s="137">
        <f t="shared" si="0"/>
        <v>0</v>
      </c>
      <c r="K89" s="133" t="s">
        <v>114</v>
      </c>
      <c r="L89" s="26"/>
      <c r="M89" s="138" t="s">
        <v>1</v>
      </c>
      <c r="N89" s="139" t="s">
        <v>42</v>
      </c>
      <c r="O89" s="45"/>
      <c r="P89" s="140">
        <f t="shared" si="1"/>
        <v>0</v>
      </c>
      <c r="Q89" s="140">
        <v>4.7699999999999999E-3</v>
      </c>
      <c r="R89" s="140">
        <f t="shared" si="2"/>
        <v>4.7699999999999999E-3</v>
      </c>
      <c r="S89" s="140">
        <v>0.38400000000000001</v>
      </c>
      <c r="T89" s="141">
        <f t="shared" si="3"/>
        <v>0.38400000000000001</v>
      </c>
      <c r="AR89" s="12" t="s">
        <v>115</v>
      </c>
      <c r="AT89" s="12" t="s">
        <v>110</v>
      </c>
      <c r="AU89" s="12" t="s">
        <v>78</v>
      </c>
      <c r="AY89" s="12" t="s">
        <v>107</v>
      </c>
      <c r="BE89" s="142">
        <f t="shared" si="4"/>
        <v>0</v>
      </c>
      <c r="BF89" s="142">
        <f t="shared" si="5"/>
        <v>0</v>
      </c>
      <c r="BG89" s="142">
        <f t="shared" si="6"/>
        <v>0</v>
      </c>
      <c r="BH89" s="142">
        <f t="shared" si="7"/>
        <v>0</v>
      </c>
      <c r="BI89" s="142">
        <f t="shared" si="8"/>
        <v>0</v>
      </c>
      <c r="BJ89" s="12" t="s">
        <v>76</v>
      </c>
      <c r="BK89" s="142">
        <f t="shared" si="9"/>
        <v>0</v>
      </c>
      <c r="BL89" s="12" t="s">
        <v>115</v>
      </c>
      <c r="BM89" s="12" t="s">
        <v>137</v>
      </c>
    </row>
    <row r="90" spans="2:65" s="1" customFormat="1" ht="16.5" customHeight="1">
      <c r="B90" s="130"/>
      <c r="C90" s="131" t="s">
        <v>138</v>
      </c>
      <c r="D90" s="131" t="s">
        <v>110</v>
      </c>
      <c r="E90" s="132" t="s">
        <v>139</v>
      </c>
      <c r="F90" s="133" t="s">
        <v>140</v>
      </c>
      <c r="G90" s="134" t="s">
        <v>136</v>
      </c>
      <c r="H90" s="135">
        <v>1</v>
      </c>
      <c r="I90" s="136"/>
      <c r="J90" s="137">
        <f t="shared" si="0"/>
        <v>0</v>
      </c>
      <c r="K90" s="133" t="s">
        <v>114</v>
      </c>
      <c r="L90" s="26"/>
      <c r="M90" s="138" t="s">
        <v>1</v>
      </c>
      <c r="N90" s="139" t="s">
        <v>42</v>
      </c>
      <c r="O90" s="45"/>
      <c r="P90" s="140">
        <f t="shared" si="1"/>
        <v>0</v>
      </c>
      <c r="Q90" s="140">
        <v>8.1399999999999997E-3</v>
      </c>
      <c r="R90" s="140">
        <f t="shared" si="2"/>
        <v>8.1399999999999997E-3</v>
      </c>
      <c r="S90" s="140">
        <v>0.63600000000000001</v>
      </c>
      <c r="T90" s="141">
        <f t="shared" si="3"/>
        <v>0.63600000000000001</v>
      </c>
      <c r="AR90" s="12" t="s">
        <v>115</v>
      </c>
      <c r="AT90" s="12" t="s">
        <v>110</v>
      </c>
      <c r="AU90" s="12" t="s">
        <v>78</v>
      </c>
      <c r="AY90" s="12" t="s">
        <v>107</v>
      </c>
      <c r="BE90" s="142">
        <f t="shared" si="4"/>
        <v>0</v>
      </c>
      <c r="BF90" s="142">
        <f t="shared" si="5"/>
        <v>0</v>
      </c>
      <c r="BG90" s="142">
        <f t="shared" si="6"/>
        <v>0</v>
      </c>
      <c r="BH90" s="142">
        <f t="shared" si="7"/>
        <v>0</v>
      </c>
      <c r="BI90" s="142">
        <f t="shared" si="8"/>
        <v>0</v>
      </c>
      <c r="BJ90" s="12" t="s">
        <v>76</v>
      </c>
      <c r="BK90" s="142">
        <f t="shared" si="9"/>
        <v>0</v>
      </c>
      <c r="BL90" s="12" t="s">
        <v>115</v>
      </c>
      <c r="BM90" s="12" t="s">
        <v>141</v>
      </c>
    </row>
    <row r="91" spans="2:65" s="1" customFormat="1" ht="16.5" customHeight="1">
      <c r="B91" s="130"/>
      <c r="C91" s="131" t="s">
        <v>142</v>
      </c>
      <c r="D91" s="131" t="s">
        <v>110</v>
      </c>
      <c r="E91" s="132" t="s">
        <v>143</v>
      </c>
      <c r="F91" s="133" t="s">
        <v>144</v>
      </c>
      <c r="G91" s="134" t="s">
        <v>145</v>
      </c>
      <c r="H91" s="135">
        <v>1</v>
      </c>
      <c r="I91" s="136"/>
      <c r="J91" s="137">
        <f t="shared" si="0"/>
        <v>0</v>
      </c>
      <c r="K91" s="133" t="s">
        <v>1</v>
      </c>
      <c r="L91" s="26"/>
      <c r="M91" s="138" t="s">
        <v>1</v>
      </c>
      <c r="N91" s="139" t="s">
        <v>42</v>
      </c>
      <c r="O91" s="45"/>
      <c r="P91" s="140">
        <f t="shared" si="1"/>
        <v>0</v>
      </c>
      <c r="Q91" s="140">
        <v>8.1399999999999997E-3</v>
      </c>
      <c r="R91" s="140">
        <f t="shared" si="2"/>
        <v>8.1399999999999997E-3</v>
      </c>
      <c r="S91" s="140">
        <v>0.63600000000000001</v>
      </c>
      <c r="T91" s="141">
        <f t="shared" si="3"/>
        <v>0.63600000000000001</v>
      </c>
      <c r="AR91" s="12" t="s">
        <v>115</v>
      </c>
      <c r="AT91" s="12" t="s">
        <v>110</v>
      </c>
      <c r="AU91" s="12" t="s">
        <v>78</v>
      </c>
      <c r="AY91" s="12" t="s">
        <v>107</v>
      </c>
      <c r="BE91" s="142">
        <f t="shared" si="4"/>
        <v>0</v>
      </c>
      <c r="BF91" s="142">
        <f t="shared" si="5"/>
        <v>0</v>
      </c>
      <c r="BG91" s="142">
        <f t="shared" si="6"/>
        <v>0</v>
      </c>
      <c r="BH91" s="142">
        <f t="shared" si="7"/>
        <v>0</v>
      </c>
      <c r="BI91" s="142">
        <f t="shared" si="8"/>
        <v>0</v>
      </c>
      <c r="BJ91" s="12" t="s">
        <v>76</v>
      </c>
      <c r="BK91" s="142">
        <f t="shared" si="9"/>
        <v>0</v>
      </c>
      <c r="BL91" s="12" t="s">
        <v>115</v>
      </c>
      <c r="BM91" s="12" t="s">
        <v>146</v>
      </c>
    </row>
    <row r="92" spans="2:65" s="1" customFormat="1" ht="16.5" customHeight="1">
      <c r="B92" s="130"/>
      <c r="C92" s="131" t="s">
        <v>120</v>
      </c>
      <c r="D92" s="131" t="s">
        <v>110</v>
      </c>
      <c r="E92" s="132" t="s">
        <v>147</v>
      </c>
      <c r="F92" s="133" t="s">
        <v>148</v>
      </c>
      <c r="G92" s="134" t="s">
        <v>145</v>
      </c>
      <c r="H92" s="135">
        <v>1</v>
      </c>
      <c r="I92" s="136"/>
      <c r="J92" s="137">
        <f t="shared" si="0"/>
        <v>0</v>
      </c>
      <c r="K92" s="133" t="s">
        <v>1</v>
      </c>
      <c r="L92" s="26"/>
      <c r="M92" s="138" t="s">
        <v>1</v>
      </c>
      <c r="N92" s="139" t="s">
        <v>42</v>
      </c>
      <c r="O92" s="45"/>
      <c r="P92" s="140">
        <f t="shared" si="1"/>
        <v>0</v>
      </c>
      <c r="Q92" s="140">
        <v>8.1399999999999997E-3</v>
      </c>
      <c r="R92" s="140">
        <f t="shared" si="2"/>
        <v>8.1399999999999997E-3</v>
      </c>
      <c r="S92" s="140">
        <v>0.63600000000000001</v>
      </c>
      <c r="T92" s="141">
        <f t="shared" si="3"/>
        <v>0.63600000000000001</v>
      </c>
      <c r="AR92" s="12" t="s">
        <v>115</v>
      </c>
      <c r="AT92" s="12" t="s">
        <v>110</v>
      </c>
      <c r="AU92" s="12" t="s">
        <v>78</v>
      </c>
      <c r="AY92" s="12" t="s">
        <v>107</v>
      </c>
      <c r="BE92" s="142">
        <f t="shared" si="4"/>
        <v>0</v>
      </c>
      <c r="BF92" s="142">
        <f t="shared" si="5"/>
        <v>0</v>
      </c>
      <c r="BG92" s="142">
        <f t="shared" si="6"/>
        <v>0</v>
      </c>
      <c r="BH92" s="142">
        <f t="shared" si="7"/>
        <v>0</v>
      </c>
      <c r="BI92" s="142">
        <f t="shared" si="8"/>
        <v>0</v>
      </c>
      <c r="BJ92" s="12" t="s">
        <v>76</v>
      </c>
      <c r="BK92" s="142">
        <f t="shared" si="9"/>
        <v>0</v>
      </c>
      <c r="BL92" s="12" t="s">
        <v>115</v>
      </c>
      <c r="BM92" s="12" t="s">
        <v>149</v>
      </c>
    </row>
    <row r="93" spans="2:65" s="10" customFormat="1" ht="22.8" customHeight="1">
      <c r="B93" s="117"/>
      <c r="D93" s="118" t="s">
        <v>70</v>
      </c>
      <c r="E93" s="128" t="s">
        <v>150</v>
      </c>
      <c r="F93" s="128" t="s">
        <v>151</v>
      </c>
      <c r="I93" s="120"/>
      <c r="J93" s="129">
        <f>BK93</f>
        <v>0</v>
      </c>
      <c r="L93" s="117"/>
      <c r="M93" s="122"/>
      <c r="N93" s="123"/>
      <c r="O93" s="123"/>
      <c r="P93" s="124">
        <f>SUM(P94:P97)</f>
        <v>0</v>
      </c>
      <c r="Q93" s="123"/>
      <c r="R93" s="124">
        <f>SUM(R94:R97)</f>
        <v>0</v>
      </c>
      <c r="S93" s="123"/>
      <c r="T93" s="125">
        <f>SUM(T94:T97)</f>
        <v>0</v>
      </c>
      <c r="AR93" s="118" t="s">
        <v>76</v>
      </c>
      <c r="AT93" s="126" t="s">
        <v>70</v>
      </c>
      <c r="AU93" s="126" t="s">
        <v>76</v>
      </c>
      <c r="AY93" s="118" t="s">
        <v>107</v>
      </c>
      <c r="BK93" s="127">
        <f>SUM(BK94:BK97)</f>
        <v>0</v>
      </c>
    </row>
    <row r="94" spans="2:65" s="1" customFormat="1" ht="16.5" customHeight="1">
      <c r="B94" s="130"/>
      <c r="C94" s="131" t="s">
        <v>152</v>
      </c>
      <c r="D94" s="131" t="s">
        <v>110</v>
      </c>
      <c r="E94" s="132" t="s">
        <v>153</v>
      </c>
      <c r="F94" s="133" t="s">
        <v>154</v>
      </c>
      <c r="G94" s="134" t="s">
        <v>155</v>
      </c>
      <c r="H94" s="135">
        <v>2.9569999999999999</v>
      </c>
      <c r="I94" s="136"/>
      <c r="J94" s="137">
        <f>ROUND(I94*H94,2)</f>
        <v>0</v>
      </c>
      <c r="K94" s="133" t="s">
        <v>114</v>
      </c>
      <c r="L94" s="26"/>
      <c r="M94" s="138" t="s">
        <v>1</v>
      </c>
      <c r="N94" s="139" t="s">
        <v>42</v>
      </c>
      <c r="O94" s="45"/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2" t="s">
        <v>115</v>
      </c>
      <c r="AT94" s="12" t="s">
        <v>110</v>
      </c>
      <c r="AU94" s="12" t="s">
        <v>78</v>
      </c>
      <c r="AY94" s="12" t="s">
        <v>107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2" t="s">
        <v>76</v>
      </c>
      <c r="BK94" s="142">
        <f>ROUND(I94*H94,2)</f>
        <v>0</v>
      </c>
      <c r="BL94" s="12" t="s">
        <v>115</v>
      </c>
      <c r="BM94" s="12" t="s">
        <v>156</v>
      </c>
    </row>
    <row r="95" spans="2:65" s="1" customFormat="1" ht="16.5" customHeight="1">
      <c r="B95" s="130"/>
      <c r="C95" s="131" t="s">
        <v>157</v>
      </c>
      <c r="D95" s="131" t="s">
        <v>110</v>
      </c>
      <c r="E95" s="132" t="s">
        <v>158</v>
      </c>
      <c r="F95" s="133" t="s">
        <v>159</v>
      </c>
      <c r="G95" s="134" t="s">
        <v>155</v>
      </c>
      <c r="H95" s="135">
        <v>2.9569999999999999</v>
      </c>
      <c r="I95" s="136"/>
      <c r="J95" s="137">
        <f>ROUND(I95*H95,2)</f>
        <v>0</v>
      </c>
      <c r="K95" s="133" t="s">
        <v>114</v>
      </c>
      <c r="L95" s="26"/>
      <c r="M95" s="138" t="s">
        <v>1</v>
      </c>
      <c r="N95" s="139" t="s">
        <v>42</v>
      </c>
      <c r="O95" s="45"/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2" t="s">
        <v>115</v>
      </c>
      <c r="AT95" s="12" t="s">
        <v>110</v>
      </c>
      <c r="AU95" s="12" t="s">
        <v>78</v>
      </c>
      <c r="AY95" s="12" t="s">
        <v>107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2" t="s">
        <v>76</v>
      </c>
      <c r="BK95" s="142">
        <f>ROUND(I95*H95,2)</f>
        <v>0</v>
      </c>
      <c r="BL95" s="12" t="s">
        <v>115</v>
      </c>
      <c r="BM95" s="12" t="s">
        <v>160</v>
      </c>
    </row>
    <row r="96" spans="2:65" s="1" customFormat="1" ht="16.5" customHeight="1">
      <c r="B96" s="130"/>
      <c r="C96" s="131" t="s">
        <v>161</v>
      </c>
      <c r="D96" s="131" t="s">
        <v>110</v>
      </c>
      <c r="E96" s="132" t="s">
        <v>162</v>
      </c>
      <c r="F96" s="133" t="s">
        <v>163</v>
      </c>
      <c r="G96" s="134" t="s">
        <v>155</v>
      </c>
      <c r="H96" s="135">
        <v>56.183</v>
      </c>
      <c r="I96" s="136"/>
      <c r="J96" s="137">
        <f>ROUND(I96*H96,2)</f>
        <v>0</v>
      </c>
      <c r="K96" s="133" t="s">
        <v>114</v>
      </c>
      <c r="L96" s="26"/>
      <c r="M96" s="138" t="s">
        <v>1</v>
      </c>
      <c r="N96" s="139" t="s">
        <v>42</v>
      </c>
      <c r="O96" s="45"/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2" t="s">
        <v>115</v>
      </c>
      <c r="AT96" s="12" t="s">
        <v>110</v>
      </c>
      <c r="AU96" s="12" t="s">
        <v>78</v>
      </c>
      <c r="AY96" s="12" t="s">
        <v>107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2" t="s">
        <v>76</v>
      </c>
      <c r="BK96" s="142">
        <f>ROUND(I96*H96,2)</f>
        <v>0</v>
      </c>
      <c r="BL96" s="12" t="s">
        <v>115</v>
      </c>
      <c r="BM96" s="12" t="s">
        <v>164</v>
      </c>
    </row>
    <row r="97" spans="2:65" s="1" customFormat="1" ht="16.5" customHeight="1">
      <c r="B97" s="130"/>
      <c r="C97" s="131" t="s">
        <v>165</v>
      </c>
      <c r="D97" s="131" t="s">
        <v>110</v>
      </c>
      <c r="E97" s="132" t="s">
        <v>166</v>
      </c>
      <c r="F97" s="133" t="s">
        <v>167</v>
      </c>
      <c r="G97" s="134" t="s">
        <v>155</v>
      </c>
      <c r="H97" s="135">
        <v>0.55000000000000004</v>
      </c>
      <c r="I97" s="136"/>
      <c r="J97" s="137">
        <f>ROUND(I97*H97,2)</f>
        <v>0</v>
      </c>
      <c r="K97" s="133" t="s">
        <v>1</v>
      </c>
      <c r="L97" s="26"/>
      <c r="M97" s="138" t="s">
        <v>1</v>
      </c>
      <c r="N97" s="139" t="s">
        <v>42</v>
      </c>
      <c r="O97" s="45"/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2" t="s">
        <v>115</v>
      </c>
      <c r="AT97" s="12" t="s">
        <v>110</v>
      </c>
      <c r="AU97" s="12" t="s">
        <v>78</v>
      </c>
      <c r="AY97" s="12" t="s">
        <v>107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2" t="s">
        <v>76</v>
      </c>
      <c r="BK97" s="142">
        <f>ROUND(I97*H97,2)</f>
        <v>0</v>
      </c>
      <c r="BL97" s="12" t="s">
        <v>115</v>
      </c>
      <c r="BM97" s="12" t="s">
        <v>168</v>
      </c>
    </row>
    <row r="98" spans="2:65" s="10" customFormat="1" ht="22.8" customHeight="1">
      <c r="B98" s="117"/>
      <c r="D98" s="118" t="s">
        <v>70</v>
      </c>
      <c r="E98" s="128" t="s">
        <v>169</v>
      </c>
      <c r="F98" s="128" t="s">
        <v>170</v>
      </c>
      <c r="I98" s="120"/>
      <c r="J98" s="129">
        <f>BK98</f>
        <v>0</v>
      </c>
      <c r="L98" s="117"/>
      <c r="M98" s="122"/>
      <c r="N98" s="123"/>
      <c r="O98" s="123"/>
      <c r="P98" s="124">
        <f>P99</f>
        <v>0</v>
      </c>
      <c r="Q98" s="123"/>
      <c r="R98" s="124">
        <f>R99</f>
        <v>0</v>
      </c>
      <c r="S98" s="123"/>
      <c r="T98" s="125">
        <f>T99</f>
        <v>0</v>
      </c>
      <c r="AR98" s="118" t="s">
        <v>76</v>
      </c>
      <c r="AT98" s="126" t="s">
        <v>70</v>
      </c>
      <c r="AU98" s="126" t="s">
        <v>76</v>
      </c>
      <c r="AY98" s="118" t="s">
        <v>107</v>
      </c>
      <c r="BK98" s="127">
        <f>BK99</f>
        <v>0</v>
      </c>
    </row>
    <row r="99" spans="2:65" s="1" customFormat="1" ht="16.5" customHeight="1">
      <c r="B99" s="130"/>
      <c r="C99" s="131" t="s">
        <v>171</v>
      </c>
      <c r="D99" s="131" t="s">
        <v>110</v>
      </c>
      <c r="E99" s="132" t="s">
        <v>172</v>
      </c>
      <c r="F99" s="133" t="s">
        <v>173</v>
      </c>
      <c r="G99" s="134" t="s">
        <v>155</v>
      </c>
      <c r="H99" s="135">
        <v>0.754</v>
      </c>
      <c r="I99" s="136"/>
      <c r="J99" s="137">
        <f>ROUND(I99*H99,2)</f>
        <v>0</v>
      </c>
      <c r="K99" s="133" t="s">
        <v>114</v>
      </c>
      <c r="L99" s="26"/>
      <c r="M99" s="138" t="s">
        <v>1</v>
      </c>
      <c r="N99" s="139" t="s">
        <v>42</v>
      </c>
      <c r="O99" s="45"/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2" t="s">
        <v>115</v>
      </c>
      <c r="AT99" s="12" t="s">
        <v>110</v>
      </c>
      <c r="AU99" s="12" t="s">
        <v>78</v>
      </c>
      <c r="AY99" s="12" t="s">
        <v>107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2" t="s">
        <v>76</v>
      </c>
      <c r="BK99" s="142">
        <f>ROUND(I99*H99,2)</f>
        <v>0</v>
      </c>
      <c r="BL99" s="12" t="s">
        <v>115</v>
      </c>
      <c r="BM99" s="12" t="s">
        <v>174</v>
      </c>
    </row>
    <row r="100" spans="2:65" s="10" customFormat="1" ht="25.95" customHeight="1">
      <c r="B100" s="117"/>
      <c r="D100" s="118" t="s">
        <v>70</v>
      </c>
      <c r="E100" s="119" t="s">
        <v>175</v>
      </c>
      <c r="F100" s="119" t="s">
        <v>176</v>
      </c>
      <c r="I100" s="120"/>
      <c r="J100" s="121">
        <f>BK100</f>
        <v>0</v>
      </c>
      <c r="L100" s="117"/>
      <c r="M100" s="122"/>
      <c r="N100" s="123"/>
      <c r="O100" s="123"/>
      <c r="P100" s="124">
        <f>P101</f>
        <v>0</v>
      </c>
      <c r="Q100" s="123"/>
      <c r="R100" s="124">
        <f>R101</f>
        <v>0</v>
      </c>
      <c r="S100" s="123"/>
      <c r="T100" s="125">
        <f>T101</f>
        <v>0</v>
      </c>
      <c r="AR100" s="118" t="s">
        <v>108</v>
      </c>
      <c r="AT100" s="126" t="s">
        <v>70</v>
      </c>
      <c r="AU100" s="126" t="s">
        <v>71</v>
      </c>
      <c r="AY100" s="118" t="s">
        <v>107</v>
      </c>
      <c r="BK100" s="127">
        <f>BK101</f>
        <v>0</v>
      </c>
    </row>
    <row r="101" spans="2:65" s="10" customFormat="1" ht="22.8" customHeight="1">
      <c r="B101" s="117"/>
      <c r="D101" s="118" t="s">
        <v>70</v>
      </c>
      <c r="E101" s="128" t="s">
        <v>177</v>
      </c>
      <c r="F101" s="128" t="s">
        <v>178</v>
      </c>
      <c r="I101" s="120"/>
      <c r="J101" s="129">
        <f>BK101</f>
        <v>0</v>
      </c>
      <c r="L101" s="117"/>
      <c r="M101" s="122"/>
      <c r="N101" s="123"/>
      <c r="O101" s="123"/>
      <c r="P101" s="124">
        <f>SUM(P102:P104)</f>
        <v>0</v>
      </c>
      <c r="Q101" s="123"/>
      <c r="R101" s="124">
        <f>SUM(R102:R104)</f>
        <v>0</v>
      </c>
      <c r="S101" s="123"/>
      <c r="T101" s="125">
        <f>SUM(T102:T104)</f>
        <v>0</v>
      </c>
      <c r="AR101" s="118" t="s">
        <v>108</v>
      </c>
      <c r="AT101" s="126" t="s">
        <v>70</v>
      </c>
      <c r="AU101" s="126" t="s">
        <v>76</v>
      </c>
      <c r="AY101" s="118" t="s">
        <v>107</v>
      </c>
      <c r="BK101" s="127">
        <f>SUM(BK102:BK104)</f>
        <v>0</v>
      </c>
    </row>
    <row r="102" spans="2:65" s="1" customFormat="1" ht="16.5" customHeight="1">
      <c r="B102" s="130"/>
      <c r="C102" s="131" t="s">
        <v>8</v>
      </c>
      <c r="D102" s="131" t="s">
        <v>110</v>
      </c>
      <c r="E102" s="132" t="s">
        <v>179</v>
      </c>
      <c r="F102" s="133" t="s">
        <v>180</v>
      </c>
      <c r="G102" s="134" t="s">
        <v>145</v>
      </c>
      <c r="H102" s="135">
        <v>1</v>
      </c>
      <c r="I102" s="136">
        <f>SUM(VZT!I141)</f>
        <v>0</v>
      </c>
      <c r="J102" s="137">
        <f>ROUND(I102*H102,2)</f>
        <v>0</v>
      </c>
      <c r="K102" s="133" t="s">
        <v>1</v>
      </c>
      <c r="L102" s="26"/>
      <c r="M102" s="138" t="s">
        <v>1</v>
      </c>
      <c r="N102" s="139" t="s">
        <v>42</v>
      </c>
      <c r="O102" s="45"/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2" t="s">
        <v>181</v>
      </c>
      <c r="AT102" s="12" t="s">
        <v>110</v>
      </c>
      <c r="AU102" s="12" t="s">
        <v>78</v>
      </c>
      <c r="AY102" s="12" t="s">
        <v>107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2" t="s">
        <v>76</v>
      </c>
      <c r="BK102" s="142">
        <f>ROUND(I102*H102,2)</f>
        <v>0</v>
      </c>
      <c r="BL102" s="12" t="s">
        <v>181</v>
      </c>
      <c r="BM102" s="12" t="s">
        <v>182</v>
      </c>
    </row>
    <row r="103" spans="2:65" s="1" customFormat="1" ht="16.5" customHeight="1">
      <c r="B103" s="130"/>
      <c r="C103" s="131" t="s">
        <v>183</v>
      </c>
      <c r="D103" s="131" t="s">
        <v>110</v>
      </c>
      <c r="E103" s="132" t="s">
        <v>184</v>
      </c>
      <c r="F103" s="133" t="s">
        <v>185</v>
      </c>
      <c r="G103" s="134" t="s">
        <v>145</v>
      </c>
      <c r="H103" s="135">
        <v>1</v>
      </c>
      <c r="I103" s="136"/>
      <c r="J103" s="137">
        <f>ROUND(I103*H103,2)</f>
        <v>0</v>
      </c>
      <c r="K103" s="133" t="s">
        <v>1</v>
      </c>
      <c r="L103" s="26"/>
      <c r="M103" s="138" t="s">
        <v>1</v>
      </c>
      <c r="N103" s="139" t="s">
        <v>42</v>
      </c>
      <c r="O103" s="45"/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2" t="s">
        <v>181</v>
      </c>
      <c r="AT103" s="12" t="s">
        <v>110</v>
      </c>
      <c r="AU103" s="12" t="s">
        <v>78</v>
      </c>
      <c r="AY103" s="12" t="s">
        <v>107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2" t="s">
        <v>76</v>
      </c>
      <c r="BK103" s="142">
        <f>ROUND(I103*H103,2)</f>
        <v>0</v>
      </c>
      <c r="BL103" s="12" t="s">
        <v>181</v>
      </c>
      <c r="BM103" s="12" t="s">
        <v>186</v>
      </c>
    </row>
    <row r="104" spans="2:65" s="1" customFormat="1" ht="16.5" customHeight="1">
      <c r="B104" s="130"/>
      <c r="C104" s="131" t="s">
        <v>187</v>
      </c>
      <c r="D104" s="131" t="s">
        <v>110</v>
      </c>
      <c r="E104" s="132" t="s">
        <v>188</v>
      </c>
      <c r="F104" s="133" t="s">
        <v>189</v>
      </c>
      <c r="G104" s="134" t="s">
        <v>145</v>
      </c>
      <c r="H104" s="135">
        <v>1</v>
      </c>
      <c r="I104" s="136"/>
      <c r="J104" s="137">
        <f>ROUND(I104*H104,2)</f>
        <v>0</v>
      </c>
      <c r="K104" s="133" t="s">
        <v>1</v>
      </c>
      <c r="L104" s="26"/>
      <c r="M104" s="143" t="s">
        <v>1</v>
      </c>
      <c r="N104" s="144" t="s">
        <v>42</v>
      </c>
      <c r="O104" s="145"/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AR104" s="12" t="s">
        <v>181</v>
      </c>
      <c r="AT104" s="12" t="s">
        <v>110</v>
      </c>
      <c r="AU104" s="12" t="s">
        <v>78</v>
      </c>
      <c r="AY104" s="12" t="s">
        <v>107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2" t="s">
        <v>76</v>
      </c>
      <c r="BK104" s="142">
        <f>ROUND(I104*H104,2)</f>
        <v>0</v>
      </c>
      <c r="BL104" s="12" t="s">
        <v>181</v>
      </c>
      <c r="BM104" s="12" t="s">
        <v>190</v>
      </c>
    </row>
    <row r="105" spans="2:65" s="1" customFormat="1" ht="6.9" customHeight="1">
      <c r="B105" s="35"/>
      <c r="C105" s="36"/>
      <c r="D105" s="36"/>
      <c r="E105" s="36"/>
      <c r="F105" s="36"/>
      <c r="G105" s="36"/>
      <c r="H105" s="36"/>
      <c r="I105" s="91"/>
      <c r="J105" s="36"/>
      <c r="K105" s="36"/>
      <c r="L105" s="26"/>
    </row>
  </sheetData>
  <autoFilter ref="C79:K104"/>
  <mergeCells count="6">
    <mergeCell ref="E72:H72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G141"/>
  <sheetViews>
    <sheetView view="pageBreakPreview" topLeftCell="A115" zoomScale="115" zoomScaleNormal="115" zoomScaleSheetLayoutView="115" workbookViewId="0">
      <selection activeCell="K138" sqref="K138"/>
    </sheetView>
  </sheetViews>
  <sheetFormatPr defaultColWidth="12" defaultRowHeight="13.2"/>
  <cols>
    <col min="1" max="1" width="5.7109375" style="156" customWidth="1"/>
    <col min="2" max="2" width="6.42578125" style="156" customWidth="1"/>
    <col min="3" max="3" width="7.140625" style="156" customWidth="1"/>
    <col min="4" max="4" width="7.85546875" style="156" customWidth="1"/>
    <col min="5" max="5" width="59.42578125" style="231" customWidth="1"/>
    <col min="6" max="6" width="5.28515625" style="226" customWidth="1"/>
    <col min="7" max="7" width="6.85546875" style="227" customWidth="1"/>
    <col min="8" max="8" width="10.85546875" style="228" customWidth="1"/>
    <col min="9" max="9" width="13.85546875" style="228" customWidth="1"/>
    <col min="10" max="10" width="10.85546875" style="228" customWidth="1"/>
    <col min="11" max="11" width="12.85546875" style="232" customWidth="1"/>
    <col min="12" max="256" width="12" style="148"/>
    <col min="257" max="257" width="5.7109375" style="148" customWidth="1"/>
    <col min="258" max="258" width="6.42578125" style="148" customWidth="1"/>
    <col min="259" max="259" width="7.140625" style="148" customWidth="1"/>
    <col min="260" max="260" width="7.85546875" style="148" customWidth="1"/>
    <col min="261" max="261" width="59.42578125" style="148" customWidth="1"/>
    <col min="262" max="262" width="5.28515625" style="148" customWidth="1"/>
    <col min="263" max="263" width="6.85546875" style="148" customWidth="1"/>
    <col min="264" max="264" width="10.85546875" style="148" customWidth="1"/>
    <col min="265" max="265" width="13.85546875" style="148" customWidth="1"/>
    <col min="266" max="266" width="10.85546875" style="148" customWidth="1"/>
    <col min="267" max="267" width="12.85546875" style="148" customWidth="1"/>
    <col min="268" max="512" width="12" style="148"/>
    <col min="513" max="513" width="5.7109375" style="148" customWidth="1"/>
    <col min="514" max="514" width="6.42578125" style="148" customWidth="1"/>
    <col min="515" max="515" width="7.140625" style="148" customWidth="1"/>
    <col min="516" max="516" width="7.85546875" style="148" customWidth="1"/>
    <col min="517" max="517" width="59.42578125" style="148" customWidth="1"/>
    <col min="518" max="518" width="5.28515625" style="148" customWidth="1"/>
    <col min="519" max="519" width="6.85546875" style="148" customWidth="1"/>
    <col min="520" max="520" width="10.85546875" style="148" customWidth="1"/>
    <col min="521" max="521" width="13.85546875" style="148" customWidth="1"/>
    <col min="522" max="522" width="10.85546875" style="148" customWidth="1"/>
    <col min="523" max="523" width="12.85546875" style="148" customWidth="1"/>
    <col min="524" max="768" width="12" style="148"/>
    <col min="769" max="769" width="5.7109375" style="148" customWidth="1"/>
    <col min="770" max="770" width="6.42578125" style="148" customWidth="1"/>
    <col min="771" max="771" width="7.140625" style="148" customWidth="1"/>
    <col min="772" max="772" width="7.85546875" style="148" customWidth="1"/>
    <col min="773" max="773" width="59.42578125" style="148" customWidth="1"/>
    <col min="774" max="774" width="5.28515625" style="148" customWidth="1"/>
    <col min="775" max="775" width="6.85546875" style="148" customWidth="1"/>
    <col min="776" max="776" width="10.85546875" style="148" customWidth="1"/>
    <col min="777" max="777" width="13.85546875" style="148" customWidth="1"/>
    <col min="778" max="778" width="10.85546875" style="148" customWidth="1"/>
    <col min="779" max="779" width="12.85546875" style="148" customWidth="1"/>
    <col min="780" max="1024" width="12" style="148"/>
    <col min="1025" max="1025" width="5.7109375" style="148" customWidth="1"/>
    <col min="1026" max="1026" width="6.42578125" style="148" customWidth="1"/>
    <col min="1027" max="1027" width="7.140625" style="148" customWidth="1"/>
    <col min="1028" max="1028" width="7.85546875" style="148" customWidth="1"/>
    <col min="1029" max="1029" width="59.42578125" style="148" customWidth="1"/>
    <col min="1030" max="1030" width="5.28515625" style="148" customWidth="1"/>
    <col min="1031" max="1031" width="6.85546875" style="148" customWidth="1"/>
    <col min="1032" max="1032" width="10.85546875" style="148" customWidth="1"/>
    <col min="1033" max="1033" width="13.85546875" style="148" customWidth="1"/>
    <col min="1034" max="1034" width="10.85546875" style="148" customWidth="1"/>
    <col min="1035" max="1035" width="12.85546875" style="148" customWidth="1"/>
    <col min="1036" max="1280" width="12" style="148"/>
    <col min="1281" max="1281" width="5.7109375" style="148" customWidth="1"/>
    <col min="1282" max="1282" width="6.42578125" style="148" customWidth="1"/>
    <col min="1283" max="1283" width="7.140625" style="148" customWidth="1"/>
    <col min="1284" max="1284" width="7.85546875" style="148" customWidth="1"/>
    <col min="1285" max="1285" width="59.42578125" style="148" customWidth="1"/>
    <col min="1286" max="1286" width="5.28515625" style="148" customWidth="1"/>
    <col min="1287" max="1287" width="6.85546875" style="148" customWidth="1"/>
    <col min="1288" max="1288" width="10.85546875" style="148" customWidth="1"/>
    <col min="1289" max="1289" width="13.85546875" style="148" customWidth="1"/>
    <col min="1290" max="1290" width="10.85546875" style="148" customWidth="1"/>
    <col min="1291" max="1291" width="12.85546875" style="148" customWidth="1"/>
    <col min="1292" max="1536" width="12" style="148"/>
    <col min="1537" max="1537" width="5.7109375" style="148" customWidth="1"/>
    <col min="1538" max="1538" width="6.42578125" style="148" customWidth="1"/>
    <col min="1539" max="1539" width="7.140625" style="148" customWidth="1"/>
    <col min="1540" max="1540" width="7.85546875" style="148" customWidth="1"/>
    <col min="1541" max="1541" width="59.42578125" style="148" customWidth="1"/>
    <col min="1542" max="1542" width="5.28515625" style="148" customWidth="1"/>
    <col min="1543" max="1543" width="6.85546875" style="148" customWidth="1"/>
    <col min="1544" max="1544" width="10.85546875" style="148" customWidth="1"/>
    <col min="1545" max="1545" width="13.85546875" style="148" customWidth="1"/>
    <col min="1546" max="1546" width="10.85546875" style="148" customWidth="1"/>
    <col min="1547" max="1547" width="12.85546875" style="148" customWidth="1"/>
    <col min="1548" max="1792" width="12" style="148"/>
    <col min="1793" max="1793" width="5.7109375" style="148" customWidth="1"/>
    <col min="1794" max="1794" width="6.42578125" style="148" customWidth="1"/>
    <col min="1795" max="1795" width="7.140625" style="148" customWidth="1"/>
    <col min="1796" max="1796" width="7.85546875" style="148" customWidth="1"/>
    <col min="1797" max="1797" width="59.42578125" style="148" customWidth="1"/>
    <col min="1798" max="1798" width="5.28515625" style="148" customWidth="1"/>
    <col min="1799" max="1799" width="6.85546875" style="148" customWidth="1"/>
    <col min="1800" max="1800" width="10.85546875" style="148" customWidth="1"/>
    <col min="1801" max="1801" width="13.85546875" style="148" customWidth="1"/>
    <col min="1802" max="1802" width="10.85546875" style="148" customWidth="1"/>
    <col min="1803" max="1803" width="12.85546875" style="148" customWidth="1"/>
    <col min="1804" max="2048" width="12" style="148"/>
    <col min="2049" max="2049" width="5.7109375" style="148" customWidth="1"/>
    <col min="2050" max="2050" width="6.42578125" style="148" customWidth="1"/>
    <col min="2051" max="2051" width="7.140625" style="148" customWidth="1"/>
    <col min="2052" max="2052" width="7.85546875" style="148" customWidth="1"/>
    <col min="2053" max="2053" width="59.42578125" style="148" customWidth="1"/>
    <col min="2054" max="2054" width="5.28515625" style="148" customWidth="1"/>
    <col min="2055" max="2055" width="6.85546875" style="148" customWidth="1"/>
    <col min="2056" max="2056" width="10.85546875" style="148" customWidth="1"/>
    <col min="2057" max="2057" width="13.85546875" style="148" customWidth="1"/>
    <col min="2058" max="2058" width="10.85546875" style="148" customWidth="1"/>
    <col min="2059" max="2059" width="12.85546875" style="148" customWidth="1"/>
    <col min="2060" max="2304" width="12" style="148"/>
    <col min="2305" max="2305" width="5.7109375" style="148" customWidth="1"/>
    <col min="2306" max="2306" width="6.42578125" style="148" customWidth="1"/>
    <col min="2307" max="2307" width="7.140625" style="148" customWidth="1"/>
    <col min="2308" max="2308" width="7.85546875" style="148" customWidth="1"/>
    <col min="2309" max="2309" width="59.42578125" style="148" customWidth="1"/>
    <col min="2310" max="2310" width="5.28515625" style="148" customWidth="1"/>
    <col min="2311" max="2311" width="6.85546875" style="148" customWidth="1"/>
    <col min="2312" max="2312" width="10.85546875" style="148" customWidth="1"/>
    <col min="2313" max="2313" width="13.85546875" style="148" customWidth="1"/>
    <col min="2314" max="2314" width="10.85546875" style="148" customWidth="1"/>
    <col min="2315" max="2315" width="12.85546875" style="148" customWidth="1"/>
    <col min="2316" max="2560" width="12" style="148"/>
    <col min="2561" max="2561" width="5.7109375" style="148" customWidth="1"/>
    <col min="2562" max="2562" width="6.42578125" style="148" customWidth="1"/>
    <col min="2563" max="2563" width="7.140625" style="148" customWidth="1"/>
    <col min="2564" max="2564" width="7.85546875" style="148" customWidth="1"/>
    <col min="2565" max="2565" width="59.42578125" style="148" customWidth="1"/>
    <col min="2566" max="2566" width="5.28515625" style="148" customWidth="1"/>
    <col min="2567" max="2567" width="6.85546875" style="148" customWidth="1"/>
    <col min="2568" max="2568" width="10.85546875" style="148" customWidth="1"/>
    <col min="2569" max="2569" width="13.85546875" style="148" customWidth="1"/>
    <col min="2570" max="2570" width="10.85546875" style="148" customWidth="1"/>
    <col min="2571" max="2571" width="12.85546875" style="148" customWidth="1"/>
    <col min="2572" max="2816" width="12" style="148"/>
    <col min="2817" max="2817" width="5.7109375" style="148" customWidth="1"/>
    <col min="2818" max="2818" width="6.42578125" style="148" customWidth="1"/>
    <col min="2819" max="2819" width="7.140625" style="148" customWidth="1"/>
    <col min="2820" max="2820" width="7.85546875" style="148" customWidth="1"/>
    <col min="2821" max="2821" width="59.42578125" style="148" customWidth="1"/>
    <col min="2822" max="2822" width="5.28515625" style="148" customWidth="1"/>
    <col min="2823" max="2823" width="6.85546875" style="148" customWidth="1"/>
    <col min="2824" max="2824" width="10.85546875" style="148" customWidth="1"/>
    <col min="2825" max="2825" width="13.85546875" style="148" customWidth="1"/>
    <col min="2826" max="2826" width="10.85546875" style="148" customWidth="1"/>
    <col min="2827" max="2827" width="12.85546875" style="148" customWidth="1"/>
    <col min="2828" max="3072" width="12" style="148"/>
    <col min="3073" max="3073" width="5.7109375" style="148" customWidth="1"/>
    <col min="3074" max="3074" width="6.42578125" style="148" customWidth="1"/>
    <col min="3075" max="3075" width="7.140625" style="148" customWidth="1"/>
    <col min="3076" max="3076" width="7.85546875" style="148" customWidth="1"/>
    <col min="3077" max="3077" width="59.42578125" style="148" customWidth="1"/>
    <col min="3078" max="3078" width="5.28515625" style="148" customWidth="1"/>
    <col min="3079" max="3079" width="6.85546875" style="148" customWidth="1"/>
    <col min="3080" max="3080" width="10.85546875" style="148" customWidth="1"/>
    <col min="3081" max="3081" width="13.85546875" style="148" customWidth="1"/>
    <col min="3082" max="3082" width="10.85546875" style="148" customWidth="1"/>
    <col min="3083" max="3083" width="12.85546875" style="148" customWidth="1"/>
    <col min="3084" max="3328" width="12" style="148"/>
    <col min="3329" max="3329" width="5.7109375" style="148" customWidth="1"/>
    <col min="3330" max="3330" width="6.42578125" style="148" customWidth="1"/>
    <col min="3331" max="3331" width="7.140625" style="148" customWidth="1"/>
    <col min="3332" max="3332" width="7.85546875" style="148" customWidth="1"/>
    <col min="3333" max="3333" width="59.42578125" style="148" customWidth="1"/>
    <col min="3334" max="3334" width="5.28515625" style="148" customWidth="1"/>
    <col min="3335" max="3335" width="6.85546875" style="148" customWidth="1"/>
    <col min="3336" max="3336" width="10.85546875" style="148" customWidth="1"/>
    <col min="3337" max="3337" width="13.85546875" style="148" customWidth="1"/>
    <col min="3338" max="3338" width="10.85546875" style="148" customWidth="1"/>
    <col min="3339" max="3339" width="12.85546875" style="148" customWidth="1"/>
    <col min="3340" max="3584" width="12" style="148"/>
    <col min="3585" max="3585" width="5.7109375" style="148" customWidth="1"/>
    <col min="3586" max="3586" width="6.42578125" style="148" customWidth="1"/>
    <col min="3587" max="3587" width="7.140625" style="148" customWidth="1"/>
    <col min="3588" max="3588" width="7.85546875" style="148" customWidth="1"/>
    <col min="3589" max="3589" width="59.42578125" style="148" customWidth="1"/>
    <col min="3590" max="3590" width="5.28515625" style="148" customWidth="1"/>
    <col min="3591" max="3591" width="6.85546875" style="148" customWidth="1"/>
    <col min="3592" max="3592" width="10.85546875" style="148" customWidth="1"/>
    <col min="3593" max="3593" width="13.85546875" style="148" customWidth="1"/>
    <col min="3594" max="3594" width="10.85546875" style="148" customWidth="1"/>
    <col min="3595" max="3595" width="12.85546875" style="148" customWidth="1"/>
    <col min="3596" max="3840" width="12" style="148"/>
    <col min="3841" max="3841" width="5.7109375" style="148" customWidth="1"/>
    <col min="3842" max="3842" width="6.42578125" style="148" customWidth="1"/>
    <col min="3843" max="3843" width="7.140625" style="148" customWidth="1"/>
    <col min="3844" max="3844" width="7.85546875" style="148" customWidth="1"/>
    <col min="3845" max="3845" width="59.42578125" style="148" customWidth="1"/>
    <col min="3846" max="3846" width="5.28515625" style="148" customWidth="1"/>
    <col min="3847" max="3847" width="6.85546875" style="148" customWidth="1"/>
    <col min="3848" max="3848" width="10.85546875" style="148" customWidth="1"/>
    <col min="3849" max="3849" width="13.85546875" style="148" customWidth="1"/>
    <col min="3850" max="3850" width="10.85546875" style="148" customWidth="1"/>
    <col min="3851" max="3851" width="12.85546875" style="148" customWidth="1"/>
    <col min="3852" max="4096" width="12" style="148"/>
    <col min="4097" max="4097" width="5.7109375" style="148" customWidth="1"/>
    <col min="4098" max="4098" width="6.42578125" style="148" customWidth="1"/>
    <col min="4099" max="4099" width="7.140625" style="148" customWidth="1"/>
    <col min="4100" max="4100" width="7.85546875" style="148" customWidth="1"/>
    <col min="4101" max="4101" width="59.42578125" style="148" customWidth="1"/>
    <col min="4102" max="4102" width="5.28515625" style="148" customWidth="1"/>
    <col min="4103" max="4103" width="6.85546875" style="148" customWidth="1"/>
    <col min="4104" max="4104" width="10.85546875" style="148" customWidth="1"/>
    <col min="4105" max="4105" width="13.85546875" style="148" customWidth="1"/>
    <col min="4106" max="4106" width="10.85546875" style="148" customWidth="1"/>
    <col min="4107" max="4107" width="12.85546875" style="148" customWidth="1"/>
    <col min="4108" max="4352" width="12" style="148"/>
    <col min="4353" max="4353" width="5.7109375" style="148" customWidth="1"/>
    <col min="4354" max="4354" width="6.42578125" style="148" customWidth="1"/>
    <col min="4355" max="4355" width="7.140625" style="148" customWidth="1"/>
    <col min="4356" max="4356" width="7.85546875" style="148" customWidth="1"/>
    <col min="4357" max="4357" width="59.42578125" style="148" customWidth="1"/>
    <col min="4358" max="4358" width="5.28515625" style="148" customWidth="1"/>
    <col min="4359" max="4359" width="6.85546875" style="148" customWidth="1"/>
    <col min="4360" max="4360" width="10.85546875" style="148" customWidth="1"/>
    <col min="4361" max="4361" width="13.85546875" style="148" customWidth="1"/>
    <col min="4362" max="4362" width="10.85546875" style="148" customWidth="1"/>
    <col min="4363" max="4363" width="12.85546875" style="148" customWidth="1"/>
    <col min="4364" max="4608" width="12" style="148"/>
    <col min="4609" max="4609" width="5.7109375" style="148" customWidth="1"/>
    <col min="4610" max="4610" width="6.42578125" style="148" customWidth="1"/>
    <col min="4611" max="4611" width="7.140625" style="148" customWidth="1"/>
    <col min="4612" max="4612" width="7.85546875" style="148" customWidth="1"/>
    <col min="4613" max="4613" width="59.42578125" style="148" customWidth="1"/>
    <col min="4614" max="4614" width="5.28515625" style="148" customWidth="1"/>
    <col min="4615" max="4615" width="6.85546875" style="148" customWidth="1"/>
    <col min="4616" max="4616" width="10.85546875" style="148" customWidth="1"/>
    <col min="4617" max="4617" width="13.85546875" style="148" customWidth="1"/>
    <col min="4618" max="4618" width="10.85546875" style="148" customWidth="1"/>
    <col min="4619" max="4619" width="12.85546875" style="148" customWidth="1"/>
    <col min="4620" max="4864" width="12" style="148"/>
    <col min="4865" max="4865" width="5.7109375" style="148" customWidth="1"/>
    <col min="4866" max="4866" width="6.42578125" style="148" customWidth="1"/>
    <col min="4867" max="4867" width="7.140625" style="148" customWidth="1"/>
    <col min="4868" max="4868" width="7.85546875" style="148" customWidth="1"/>
    <col min="4869" max="4869" width="59.42578125" style="148" customWidth="1"/>
    <col min="4870" max="4870" width="5.28515625" style="148" customWidth="1"/>
    <col min="4871" max="4871" width="6.85546875" style="148" customWidth="1"/>
    <col min="4872" max="4872" width="10.85546875" style="148" customWidth="1"/>
    <col min="4873" max="4873" width="13.85546875" style="148" customWidth="1"/>
    <col min="4874" max="4874" width="10.85546875" style="148" customWidth="1"/>
    <col min="4875" max="4875" width="12.85546875" style="148" customWidth="1"/>
    <col min="4876" max="5120" width="12" style="148"/>
    <col min="5121" max="5121" width="5.7109375" style="148" customWidth="1"/>
    <col min="5122" max="5122" width="6.42578125" style="148" customWidth="1"/>
    <col min="5123" max="5123" width="7.140625" style="148" customWidth="1"/>
    <col min="5124" max="5124" width="7.85546875" style="148" customWidth="1"/>
    <col min="5125" max="5125" width="59.42578125" style="148" customWidth="1"/>
    <col min="5126" max="5126" width="5.28515625" style="148" customWidth="1"/>
    <col min="5127" max="5127" width="6.85546875" style="148" customWidth="1"/>
    <col min="5128" max="5128" width="10.85546875" style="148" customWidth="1"/>
    <col min="5129" max="5129" width="13.85546875" style="148" customWidth="1"/>
    <col min="5130" max="5130" width="10.85546875" style="148" customWidth="1"/>
    <col min="5131" max="5131" width="12.85546875" style="148" customWidth="1"/>
    <col min="5132" max="5376" width="12" style="148"/>
    <col min="5377" max="5377" width="5.7109375" style="148" customWidth="1"/>
    <col min="5378" max="5378" width="6.42578125" style="148" customWidth="1"/>
    <col min="5379" max="5379" width="7.140625" style="148" customWidth="1"/>
    <col min="5380" max="5380" width="7.85546875" style="148" customWidth="1"/>
    <col min="5381" max="5381" width="59.42578125" style="148" customWidth="1"/>
    <col min="5382" max="5382" width="5.28515625" style="148" customWidth="1"/>
    <col min="5383" max="5383" width="6.85546875" style="148" customWidth="1"/>
    <col min="5384" max="5384" width="10.85546875" style="148" customWidth="1"/>
    <col min="5385" max="5385" width="13.85546875" style="148" customWidth="1"/>
    <col min="5386" max="5386" width="10.85546875" style="148" customWidth="1"/>
    <col min="5387" max="5387" width="12.85546875" style="148" customWidth="1"/>
    <col min="5388" max="5632" width="12" style="148"/>
    <col min="5633" max="5633" width="5.7109375" style="148" customWidth="1"/>
    <col min="5634" max="5634" width="6.42578125" style="148" customWidth="1"/>
    <col min="5635" max="5635" width="7.140625" style="148" customWidth="1"/>
    <col min="5636" max="5636" width="7.85546875" style="148" customWidth="1"/>
    <col min="5637" max="5637" width="59.42578125" style="148" customWidth="1"/>
    <col min="5638" max="5638" width="5.28515625" style="148" customWidth="1"/>
    <col min="5639" max="5639" width="6.85546875" style="148" customWidth="1"/>
    <col min="5640" max="5640" width="10.85546875" style="148" customWidth="1"/>
    <col min="5641" max="5641" width="13.85546875" style="148" customWidth="1"/>
    <col min="5642" max="5642" width="10.85546875" style="148" customWidth="1"/>
    <col min="5643" max="5643" width="12.85546875" style="148" customWidth="1"/>
    <col min="5644" max="5888" width="12" style="148"/>
    <col min="5889" max="5889" width="5.7109375" style="148" customWidth="1"/>
    <col min="5890" max="5890" width="6.42578125" style="148" customWidth="1"/>
    <col min="5891" max="5891" width="7.140625" style="148" customWidth="1"/>
    <col min="5892" max="5892" width="7.85546875" style="148" customWidth="1"/>
    <col min="5893" max="5893" width="59.42578125" style="148" customWidth="1"/>
    <col min="5894" max="5894" width="5.28515625" style="148" customWidth="1"/>
    <col min="5895" max="5895" width="6.85546875" style="148" customWidth="1"/>
    <col min="5896" max="5896" width="10.85546875" style="148" customWidth="1"/>
    <col min="5897" max="5897" width="13.85546875" style="148" customWidth="1"/>
    <col min="5898" max="5898" width="10.85546875" style="148" customWidth="1"/>
    <col min="5899" max="5899" width="12.85546875" style="148" customWidth="1"/>
    <col min="5900" max="6144" width="12" style="148"/>
    <col min="6145" max="6145" width="5.7109375" style="148" customWidth="1"/>
    <col min="6146" max="6146" width="6.42578125" style="148" customWidth="1"/>
    <col min="6147" max="6147" width="7.140625" style="148" customWidth="1"/>
    <col min="6148" max="6148" width="7.85546875" style="148" customWidth="1"/>
    <col min="6149" max="6149" width="59.42578125" style="148" customWidth="1"/>
    <col min="6150" max="6150" width="5.28515625" style="148" customWidth="1"/>
    <col min="6151" max="6151" width="6.85546875" style="148" customWidth="1"/>
    <col min="6152" max="6152" width="10.85546875" style="148" customWidth="1"/>
    <col min="6153" max="6153" width="13.85546875" style="148" customWidth="1"/>
    <col min="6154" max="6154" width="10.85546875" style="148" customWidth="1"/>
    <col min="6155" max="6155" width="12.85546875" style="148" customWidth="1"/>
    <col min="6156" max="6400" width="12" style="148"/>
    <col min="6401" max="6401" width="5.7109375" style="148" customWidth="1"/>
    <col min="6402" max="6402" width="6.42578125" style="148" customWidth="1"/>
    <col min="6403" max="6403" width="7.140625" style="148" customWidth="1"/>
    <col min="6404" max="6404" width="7.85546875" style="148" customWidth="1"/>
    <col min="6405" max="6405" width="59.42578125" style="148" customWidth="1"/>
    <col min="6406" max="6406" width="5.28515625" style="148" customWidth="1"/>
    <col min="6407" max="6407" width="6.85546875" style="148" customWidth="1"/>
    <col min="6408" max="6408" width="10.85546875" style="148" customWidth="1"/>
    <col min="6409" max="6409" width="13.85546875" style="148" customWidth="1"/>
    <col min="6410" max="6410" width="10.85546875" style="148" customWidth="1"/>
    <col min="6411" max="6411" width="12.85546875" style="148" customWidth="1"/>
    <col min="6412" max="6656" width="12" style="148"/>
    <col min="6657" max="6657" width="5.7109375" style="148" customWidth="1"/>
    <col min="6658" max="6658" width="6.42578125" style="148" customWidth="1"/>
    <col min="6659" max="6659" width="7.140625" style="148" customWidth="1"/>
    <col min="6660" max="6660" width="7.85546875" style="148" customWidth="1"/>
    <col min="6661" max="6661" width="59.42578125" style="148" customWidth="1"/>
    <col min="6662" max="6662" width="5.28515625" style="148" customWidth="1"/>
    <col min="6663" max="6663" width="6.85546875" style="148" customWidth="1"/>
    <col min="6664" max="6664" width="10.85546875" style="148" customWidth="1"/>
    <col min="6665" max="6665" width="13.85546875" style="148" customWidth="1"/>
    <col min="6666" max="6666" width="10.85546875" style="148" customWidth="1"/>
    <col min="6667" max="6667" width="12.85546875" style="148" customWidth="1"/>
    <col min="6668" max="6912" width="12" style="148"/>
    <col min="6913" max="6913" width="5.7109375" style="148" customWidth="1"/>
    <col min="6914" max="6914" width="6.42578125" style="148" customWidth="1"/>
    <col min="6915" max="6915" width="7.140625" style="148" customWidth="1"/>
    <col min="6916" max="6916" width="7.85546875" style="148" customWidth="1"/>
    <col min="6917" max="6917" width="59.42578125" style="148" customWidth="1"/>
    <col min="6918" max="6918" width="5.28515625" style="148" customWidth="1"/>
    <col min="6919" max="6919" width="6.85546875" style="148" customWidth="1"/>
    <col min="6920" max="6920" width="10.85546875" style="148" customWidth="1"/>
    <col min="6921" max="6921" width="13.85546875" style="148" customWidth="1"/>
    <col min="6922" max="6922" width="10.85546875" style="148" customWidth="1"/>
    <col min="6923" max="6923" width="12.85546875" style="148" customWidth="1"/>
    <col min="6924" max="7168" width="12" style="148"/>
    <col min="7169" max="7169" width="5.7109375" style="148" customWidth="1"/>
    <col min="7170" max="7170" width="6.42578125" style="148" customWidth="1"/>
    <col min="7171" max="7171" width="7.140625" style="148" customWidth="1"/>
    <col min="7172" max="7172" width="7.85546875" style="148" customWidth="1"/>
    <col min="7173" max="7173" width="59.42578125" style="148" customWidth="1"/>
    <col min="7174" max="7174" width="5.28515625" style="148" customWidth="1"/>
    <col min="7175" max="7175" width="6.85546875" style="148" customWidth="1"/>
    <col min="7176" max="7176" width="10.85546875" style="148" customWidth="1"/>
    <col min="7177" max="7177" width="13.85546875" style="148" customWidth="1"/>
    <col min="7178" max="7178" width="10.85546875" style="148" customWidth="1"/>
    <col min="7179" max="7179" width="12.85546875" style="148" customWidth="1"/>
    <col min="7180" max="7424" width="12" style="148"/>
    <col min="7425" max="7425" width="5.7109375" style="148" customWidth="1"/>
    <col min="7426" max="7426" width="6.42578125" style="148" customWidth="1"/>
    <col min="7427" max="7427" width="7.140625" style="148" customWidth="1"/>
    <col min="7428" max="7428" width="7.85546875" style="148" customWidth="1"/>
    <col min="7429" max="7429" width="59.42578125" style="148" customWidth="1"/>
    <col min="7430" max="7430" width="5.28515625" style="148" customWidth="1"/>
    <col min="7431" max="7431" width="6.85546875" style="148" customWidth="1"/>
    <col min="7432" max="7432" width="10.85546875" style="148" customWidth="1"/>
    <col min="7433" max="7433" width="13.85546875" style="148" customWidth="1"/>
    <col min="7434" max="7434" width="10.85546875" style="148" customWidth="1"/>
    <col min="7435" max="7435" width="12.85546875" style="148" customWidth="1"/>
    <col min="7436" max="7680" width="12" style="148"/>
    <col min="7681" max="7681" width="5.7109375" style="148" customWidth="1"/>
    <col min="7682" max="7682" width="6.42578125" style="148" customWidth="1"/>
    <col min="7683" max="7683" width="7.140625" style="148" customWidth="1"/>
    <col min="7684" max="7684" width="7.85546875" style="148" customWidth="1"/>
    <col min="7685" max="7685" width="59.42578125" style="148" customWidth="1"/>
    <col min="7686" max="7686" width="5.28515625" style="148" customWidth="1"/>
    <col min="7687" max="7687" width="6.85546875" style="148" customWidth="1"/>
    <col min="7688" max="7688" width="10.85546875" style="148" customWidth="1"/>
    <col min="7689" max="7689" width="13.85546875" style="148" customWidth="1"/>
    <col min="7690" max="7690" width="10.85546875" style="148" customWidth="1"/>
    <col min="7691" max="7691" width="12.85546875" style="148" customWidth="1"/>
    <col min="7692" max="7936" width="12" style="148"/>
    <col min="7937" max="7937" width="5.7109375" style="148" customWidth="1"/>
    <col min="7938" max="7938" width="6.42578125" style="148" customWidth="1"/>
    <col min="7939" max="7939" width="7.140625" style="148" customWidth="1"/>
    <col min="7940" max="7940" width="7.85546875" style="148" customWidth="1"/>
    <col min="7941" max="7941" width="59.42578125" style="148" customWidth="1"/>
    <col min="7942" max="7942" width="5.28515625" style="148" customWidth="1"/>
    <col min="7943" max="7943" width="6.85546875" style="148" customWidth="1"/>
    <col min="7944" max="7944" width="10.85546875" style="148" customWidth="1"/>
    <col min="7945" max="7945" width="13.85546875" style="148" customWidth="1"/>
    <col min="7946" max="7946" width="10.85546875" style="148" customWidth="1"/>
    <col min="7947" max="7947" width="12.85546875" style="148" customWidth="1"/>
    <col min="7948" max="8192" width="12" style="148"/>
    <col min="8193" max="8193" width="5.7109375" style="148" customWidth="1"/>
    <col min="8194" max="8194" width="6.42578125" style="148" customWidth="1"/>
    <col min="8195" max="8195" width="7.140625" style="148" customWidth="1"/>
    <col min="8196" max="8196" width="7.85546875" style="148" customWidth="1"/>
    <col min="8197" max="8197" width="59.42578125" style="148" customWidth="1"/>
    <col min="8198" max="8198" width="5.28515625" style="148" customWidth="1"/>
    <col min="8199" max="8199" width="6.85546875" style="148" customWidth="1"/>
    <col min="8200" max="8200" width="10.85546875" style="148" customWidth="1"/>
    <col min="8201" max="8201" width="13.85546875" style="148" customWidth="1"/>
    <col min="8202" max="8202" width="10.85546875" style="148" customWidth="1"/>
    <col min="8203" max="8203" width="12.85546875" style="148" customWidth="1"/>
    <col min="8204" max="8448" width="12" style="148"/>
    <col min="8449" max="8449" width="5.7109375" style="148" customWidth="1"/>
    <col min="8450" max="8450" width="6.42578125" style="148" customWidth="1"/>
    <col min="8451" max="8451" width="7.140625" style="148" customWidth="1"/>
    <col min="8452" max="8452" width="7.85546875" style="148" customWidth="1"/>
    <col min="8453" max="8453" width="59.42578125" style="148" customWidth="1"/>
    <col min="8454" max="8454" width="5.28515625" style="148" customWidth="1"/>
    <col min="8455" max="8455" width="6.85546875" style="148" customWidth="1"/>
    <col min="8456" max="8456" width="10.85546875" style="148" customWidth="1"/>
    <col min="8457" max="8457" width="13.85546875" style="148" customWidth="1"/>
    <col min="8458" max="8458" width="10.85546875" style="148" customWidth="1"/>
    <col min="8459" max="8459" width="12.85546875" style="148" customWidth="1"/>
    <col min="8460" max="8704" width="12" style="148"/>
    <col min="8705" max="8705" width="5.7109375" style="148" customWidth="1"/>
    <col min="8706" max="8706" width="6.42578125" style="148" customWidth="1"/>
    <col min="8707" max="8707" width="7.140625" style="148" customWidth="1"/>
    <col min="8708" max="8708" width="7.85546875" style="148" customWidth="1"/>
    <col min="8709" max="8709" width="59.42578125" style="148" customWidth="1"/>
    <col min="8710" max="8710" width="5.28515625" style="148" customWidth="1"/>
    <col min="8711" max="8711" width="6.85546875" style="148" customWidth="1"/>
    <col min="8712" max="8712" width="10.85546875" style="148" customWidth="1"/>
    <col min="8713" max="8713" width="13.85546875" style="148" customWidth="1"/>
    <col min="8714" max="8714" width="10.85546875" style="148" customWidth="1"/>
    <col min="8715" max="8715" width="12.85546875" style="148" customWidth="1"/>
    <col min="8716" max="8960" width="12" style="148"/>
    <col min="8961" max="8961" width="5.7109375" style="148" customWidth="1"/>
    <col min="8962" max="8962" width="6.42578125" style="148" customWidth="1"/>
    <col min="8963" max="8963" width="7.140625" style="148" customWidth="1"/>
    <col min="8964" max="8964" width="7.85546875" style="148" customWidth="1"/>
    <col min="8965" max="8965" width="59.42578125" style="148" customWidth="1"/>
    <col min="8966" max="8966" width="5.28515625" style="148" customWidth="1"/>
    <col min="8967" max="8967" width="6.85546875" style="148" customWidth="1"/>
    <col min="8968" max="8968" width="10.85546875" style="148" customWidth="1"/>
    <col min="8969" max="8969" width="13.85546875" style="148" customWidth="1"/>
    <col min="8970" max="8970" width="10.85546875" style="148" customWidth="1"/>
    <col min="8971" max="8971" width="12.85546875" style="148" customWidth="1"/>
    <col min="8972" max="9216" width="12" style="148"/>
    <col min="9217" max="9217" width="5.7109375" style="148" customWidth="1"/>
    <col min="9218" max="9218" width="6.42578125" style="148" customWidth="1"/>
    <col min="9219" max="9219" width="7.140625" style="148" customWidth="1"/>
    <col min="9220" max="9220" width="7.85546875" style="148" customWidth="1"/>
    <col min="9221" max="9221" width="59.42578125" style="148" customWidth="1"/>
    <col min="9222" max="9222" width="5.28515625" style="148" customWidth="1"/>
    <col min="9223" max="9223" width="6.85546875" style="148" customWidth="1"/>
    <col min="9224" max="9224" width="10.85546875" style="148" customWidth="1"/>
    <col min="9225" max="9225" width="13.85546875" style="148" customWidth="1"/>
    <col min="9226" max="9226" width="10.85546875" style="148" customWidth="1"/>
    <col min="9227" max="9227" width="12.85546875" style="148" customWidth="1"/>
    <col min="9228" max="9472" width="12" style="148"/>
    <col min="9473" max="9473" width="5.7109375" style="148" customWidth="1"/>
    <col min="9474" max="9474" width="6.42578125" style="148" customWidth="1"/>
    <col min="9475" max="9475" width="7.140625" style="148" customWidth="1"/>
    <col min="9476" max="9476" width="7.85546875" style="148" customWidth="1"/>
    <col min="9477" max="9477" width="59.42578125" style="148" customWidth="1"/>
    <col min="9478" max="9478" width="5.28515625" style="148" customWidth="1"/>
    <col min="9479" max="9479" width="6.85546875" style="148" customWidth="1"/>
    <col min="9480" max="9480" width="10.85546875" style="148" customWidth="1"/>
    <col min="9481" max="9481" width="13.85546875" style="148" customWidth="1"/>
    <col min="9482" max="9482" width="10.85546875" style="148" customWidth="1"/>
    <col min="9483" max="9483" width="12.85546875" style="148" customWidth="1"/>
    <col min="9484" max="9728" width="12" style="148"/>
    <col min="9729" max="9729" width="5.7109375" style="148" customWidth="1"/>
    <col min="9730" max="9730" width="6.42578125" style="148" customWidth="1"/>
    <col min="9731" max="9731" width="7.140625" style="148" customWidth="1"/>
    <col min="9732" max="9732" width="7.85546875" style="148" customWidth="1"/>
    <col min="9733" max="9733" width="59.42578125" style="148" customWidth="1"/>
    <col min="9734" max="9734" width="5.28515625" style="148" customWidth="1"/>
    <col min="9735" max="9735" width="6.85546875" style="148" customWidth="1"/>
    <col min="9736" max="9736" width="10.85546875" style="148" customWidth="1"/>
    <col min="9737" max="9737" width="13.85546875" style="148" customWidth="1"/>
    <col min="9738" max="9738" width="10.85546875" style="148" customWidth="1"/>
    <col min="9739" max="9739" width="12.85546875" style="148" customWidth="1"/>
    <col min="9740" max="9984" width="12" style="148"/>
    <col min="9985" max="9985" width="5.7109375" style="148" customWidth="1"/>
    <col min="9986" max="9986" width="6.42578125" style="148" customWidth="1"/>
    <col min="9987" max="9987" width="7.140625" style="148" customWidth="1"/>
    <col min="9988" max="9988" width="7.85546875" style="148" customWidth="1"/>
    <col min="9989" max="9989" width="59.42578125" style="148" customWidth="1"/>
    <col min="9990" max="9990" width="5.28515625" style="148" customWidth="1"/>
    <col min="9991" max="9991" width="6.85546875" style="148" customWidth="1"/>
    <col min="9992" max="9992" width="10.85546875" style="148" customWidth="1"/>
    <col min="9993" max="9993" width="13.85546875" style="148" customWidth="1"/>
    <col min="9994" max="9994" width="10.85546875" style="148" customWidth="1"/>
    <col min="9995" max="9995" width="12.85546875" style="148" customWidth="1"/>
    <col min="9996" max="10240" width="12" style="148"/>
    <col min="10241" max="10241" width="5.7109375" style="148" customWidth="1"/>
    <col min="10242" max="10242" width="6.42578125" style="148" customWidth="1"/>
    <col min="10243" max="10243" width="7.140625" style="148" customWidth="1"/>
    <col min="10244" max="10244" width="7.85546875" style="148" customWidth="1"/>
    <col min="10245" max="10245" width="59.42578125" style="148" customWidth="1"/>
    <col min="10246" max="10246" width="5.28515625" style="148" customWidth="1"/>
    <col min="10247" max="10247" width="6.85546875" style="148" customWidth="1"/>
    <col min="10248" max="10248" width="10.85546875" style="148" customWidth="1"/>
    <col min="10249" max="10249" width="13.85546875" style="148" customWidth="1"/>
    <col min="10250" max="10250" width="10.85546875" style="148" customWidth="1"/>
    <col min="10251" max="10251" width="12.85546875" style="148" customWidth="1"/>
    <col min="10252" max="10496" width="12" style="148"/>
    <col min="10497" max="10497" width="5.7109375" style="148" customWidth="1"/>
    <col min="10498" max="10498" width="6.42578125" style="148" customWidth="1"/>
    <col min="10499" max="10499" width="7.140625" style="148" customWidth="1"/>
    <col min="10500" max="10500" width="7.85546875" style="148" customWidth="1"/>
    <col min="10501" max="10501" width="59.42578125" style="148" customWidth="1"/>
    <col min="10502" max="10502" width="5.28515625" style="148" customWidth="1"/>
    <col min="10503" max="10503" width="6.85546875" style="148" customWidth="1"/>
    <col min="10504" max="10504" width="10.85546875" style="148" customWidth="1"/>
    <col min="10505" max="10505" width="13.85546875" style="148" customWidth="1"/>
    <col min="10506" max="10506" width="10.85546875" style="148" customWidth="1"/>
    <col min="10507" max="10507" width="12.85546875" style="148" customWidth="1"/>
    <col min="10508" max="10752" width="12" style="148"/>
    <col min="10753" max="10753" width="5.7109375" style="148" customWidth="1"/>
    <col min="10754" max="10754" width="6.42578125" style="148" customWidth="1"/>
    <col min="10755" max="10755" width="7.140625" style="148" customWidth="1"/>
    <col min="10756" max="10756" width="7.85546875" style="148" customWidth="1"/>
    <col min="10757" max="10757" width="59.42578125" style="148" customWidth="1"/>
    <col min="10758" max="10758" width="5.28515625" style="148" customWidth="1"/>
    <col min="10759" max="10759" width="6.85546875" style="148" customWidth="1"/>
    <col min="10760" max="10760" width="10.85546875" style="148" customWidth="1"/>
    <col min="10761" max="10761" width="13.85546875" style="148" customWidth="1"/>
    <col min="10762" max="10762" width="10.85546875" style="148" customWidth="1"/>
    <col min="10763" max="10763" width="12.85546875" style="148" customWidth="1"/>
    <col min="10764" max="11008" width="12" style="148"/>
    <col min="11009" max="11009" width="5.7109375" style="148" customWidth="1"/>
    <col min="11010" max="11010" width="6.42578125" style="148" customWidth="1"/>
    <col min="11011" max="11011" width="7.140625" style="148" customWidth="1"/>
    <col min="11012" max="11012" width="7.85546875" style="148" customWidth="1"/>
    <col min="11013" max="11013" width="59.42578125" style="148" customWidth="1"/>
    <col min="11014" max="11014" width="5.28515625" style="148" customWidth="1"/>
    <col min="11015" max="11015" width="6.85546875" style="148" customWidth="1"/>
    <col min="11016" max="11016" width="10.85546875" style="148" customWidth="1"/>
    <col min="11017" max="11017" width="13.85546875" style="148" customWidth="1"/>
    <col min="11018" max="11018" width="10.85546875" style="148" customWidth="1"/>
    <col min="11019" max="11019" width="12.85546875" style="148" customWidth="1"/>
    <col min="11020" max="11264" width="12" style="148"/>
    <col min="11265" max="11265" width="5.7109375" style="148" customWidth="1"/>
    <col min="11266" max="11266" width="6.42578125" style="148" customWidth="1"/>
    <col min="11267" max="11267" width="7.140625" style="148" customWidth="1"/>
    <col min="11268" max="11268" width="7.85546875" style="148" customWidth="1"/>
    <col min="11269" max="11269" width="59.42578125" style="148" customWidth="1"/>
    <col min="11270" max="11270" width="5.28515625" style="148" customWidth="1"/>
    <col min="11271" max="11271" width="6.85546875" style="148" customWidth="1"/>
    <col min="11272" max="11272" width="10.85546875" style="148" customWidth="1"/>
    <col min="11273" max="11273" width="13.85546875" style="148" customWidth="1"/>
    <col min="11274" max="11274" width="10.85546875" style="148" customWidth="1"/>
    <col min="11275" max="11275" width="12.85546875" style="148" customWidth="1"/>
    <col min="11276" max="11520" width="12" style="148"/>
    <col min="11521" max="11521" width="5.7109375" style="148" customWidth="1"/>
    <col min="11522" max="11522" width="6.42578125" style="148" customWidth="1"/>
    <col min="11523" max="11523" width="7.140625" style="148" customWidth="1"/>
    <col min="11524" max="11524" width="7.85546875" style="148" customWidth="1"/>
    <col min="11525" max="11525" width="59.42578125" style="148" customWidth="1"/>
    <col min="11526" max="11526" width="5.28515625" style="148" customWidth="1"/>
    <col min="11527" max="11527" width="6.85546875" style="148" customWidth="1"/>
    <col min="11528" max="11528" width="10.85546875" style="148" customWidth="1"/>
    <col min="11529" max="11529" width="13.85546875" style="148" customWidth="1"/>
    <col min="11530" max="11530" width="10.85546875" style="148" customWidth="1"/>
    <col min="11531" max="11531" width="12.85546875" style="148" customWidth="1"/>
    <col min="11532" max="11776" width="12" style="148"/>
    <col min="11777" max="11777" width="5.7109375" style="148" customWidth="1"/>
    <col min="11778" max="11778" width="6.42578125" style="148" customWidth="1"/>
    <col min="11779" max="11779" width="7.140625" style="148" customWidth="1"/>
    <col min="11780" max="11780" width="7.85546875" style="148" customWidth="1"/>
    <col min="11781" max="11781" width="59.42578125" style="148" customWidth="1"/>
    <col min="11782" max="11782" width="5.28515625" style="148" customWidth="1"/>
    <col min="11783" max="11783" width="6.85546875" style="148" customWidth="1"/>
    <col min="11784" max="11784" width="10.85546875" style="148" customWidth="1"/>
    <col min="11785" max="11785" width="13.85546875" style="148" customWidth="1"/>
    <col min="11786" max="11786" width="10.85546875" style="148" customWidth="1"/>
    <col min="11787" max="11787" width="12.85546875" style="148" customWidth="1"/>
    <col min="11788" max="12032" width="12" style="148"/>
    <col min="12033" max="12033" width="5.7109375" style="148" customWidth="1"/>
    <col min="12034" max="12034" width="6.42578125" style="148" customWidth="1"/>
    <col min="12035" max="12035" width="7.140625" style="148" customWidth="1"/>
    <col min="12036" max="12036" width="7.85546875" style="148" customWidth="1"/>
    <col min="12037" max="12037" width="59.42578125" style="148" customWidth="1"/>
    <col min="12038" max="12038" width="5.28515625" style="148" customWidth="1"/>
    <col min="12039" max="12039" width="6.85546875" style="148" customWidth="1"/>
    <col min="12040" max="12040" width="10.85546875" style="148" customWidth="1"/>
    <col min="12041" max="12041" width="13.85546875" style="148" customWidth="1"/>
    <col min="12042" max="12042" width="10.85546875" style="148" customWidth="1"/>
    <col min="12043" max="12043" width="12.85546875" style="148" customWidth="1"/>
    <col min="12044" max="12288" width="12" style="148"/>
    <col min="12289" max="12289" width="5.7109375" style="148" customWidth="1"/>
    <col min="12290" max="12290" width="6.42578125" style="148" customWidth="1"/>
    <col min="12291" max="12291" width="7.140625" style="148" customWidth="1"/>
    <col min="12292" max="12292" width="7.85546875" style="148" customWidth="1"/>
    <col min="12293" max="12293" width="59.42578125" style="148" customWidth="1"/>
    <col min="12294" max="12294" width="5.28515625" style="148" customWidth="1"/>
    <col min="12295" max="12295" width="6.85546875" style="148" customWidth="1"/>
    <col min="12296" max="12296" width="10.85546875" style="148" customWidth="1"/>
    <col min="12297" max="12297" width="13.85546875" style="148" customWidth="1"/>
    <col min="12298" max="12298" width="10.85546875" style="148" customWidth="1"/>
    <col min="12299" max="12299" width="12.85546875" style="148" customWidth="1"/>
    <col min="12300" max="12544" width="12" style="148"/>
    <col min="12545" max="12545" width="5.7109375" style="148" customWidth="1"/>
    <col min="12546" max="12546" width="6.42578125" style="148" customWidth="1"/>
    <col min="12547" max="12547" width="7.140625" style="148" customWidth="1"/>
    <col min="12548" max="12548" width="7.85546875" style="148" customWidth="1"/>
    <col min="12549" max="12549" width="59.42578125" style="148" customWidth="1"/>
    <col min="12550" max="12550" width="5.28515625" style="148" customWidth="1"/>
    <col min="12551" max="12551" width="6.85546875" style="148" customWidth="1"/>
    <col min="12552" max="12552" width="10.85546875" style="148" customWidth="1"/>
    <col min="12553" max="12553" width="13.85546875" style="148" customWidth="1"/>
    <col min="12554" max="12554" width="10.85546875" style="148" customWidth="1"/>
    <col min="12555" max="12555" width="12.85546875" style="148" customWidth="1"/>
    <col min="12556" max="12800" width="12" style="148"/>
    <col min="12801" max="12801" width="5.7109375" style="148" customWidth="1"/>
    <col min="12802" max="12802" width="6.42578125" style="148" customWidth="1"/>
    <col min="12803" max="12803" width="7.140625" style="148" customWidth="1"/>
    <col min="12804" max="12804" width="7.85546875" style="148" customWidth="1"/>
    <col min="12805" max="12805" width="59.42578125" style="148" customWidth="1"/>
    <col min="12806" max="12806" width="5.28515625" style="148" customWidth="1"/>
    <col min="12807" max="12807" width="6.85546875" style="148" customWidth="1"/>
    <col min="12808" max="12808" width="10.85546875" style="148" customWidth="1"/>
    <col min="12809" max="12809" width="13.85546875" style="148" customWidth="1"/>
    <col min="12810" max="12810" width="10.85546875" style="148" customWidth="1"/>
    <col min="12811" max="12811" width="12.85546875" style="148" customWidth="1"/>
    <col min="12812" max="13056" width="12" style="148"/>
    <col min="13057" max="13057" width="5.7109375" style="148" customWidth="1"/>
    <col min="13058" max="13058" width="6.42578125" style="148" customWidth="1"/>
    <col min="13059" max="13059" width="7.140625" style="148" customWidth="1"/>
    <col min="13060" max="13060" width="7.85546875" style="148" customWidth="1"/>
    <col min="13061" max="13061" width="59.42578125" style="148" customWidth="1"/>
    <col min="13062" max="13062" width="5.28515625" style="148" customWidth="1"/>
    <col min="13063" max="13063" width="6.85546875" style="148" customWidth="1"/>
    <col min="13064" max="13064" width="10.85546875" style="148" customWidth="1"/>
    <col min="13065" max="13065" width="13.85546875" style="148" customWidth="1"/>
    <col min="13066" max="13066" width="10.85546875" style="148" customWidth="1"/>
    <col min="13067" max="13067" width="12.85546875" style="148" customWidth="1"/>
    <col min="13068" max="13312" width="12" style="148"/>
    <col min="13313" max="13313" width="5.7109375" style="148" customWidth="1"/>
    <col min="13314" max="13314" width="6.42578125" style="148" customWidth="1"/>
    <col min="13315" max="13315" width="7.140625" style="148" customWidth="1"/>
    <col min="13316" max="13316" width="7.85546875" style="148" customWidth="1"/>
    <col min="13317" max="13317" width="59.42578125" style="148" customWidth="1"/>
    <col min="13318" max="13318" width="5.28515625" style="148" customWidth="1"/>
    <col min="13319" max="13319" width="6.85546875" style="148" customWidth="1"/>
    <col min="13320" max="13320" width="10.85546875" style="148" customWidth="1"/>
    <col min="13321" max="13321" width="13.85546875" style="148" customWidth="1"/>
    <col min="13322" max="13322" width="10.85546875" style="148" customWidth="1"/>
    <col min="13323" max="13323" width="12.85546875" style="148" customWidth="1"/>
    <col min="13324" max="13568" width="12" style="148"/>
    <col min="13569" max="13569" width="5.7109375" style="148" customWidth="1"/>
    <col min="13570" max="13570" width="6.42578125" style="148" customWidth="1"/>
    <col min="13571" max="13571" width="7.140625" style="148" customWidth="1"/>
    <col min="13572" max="13572" width="7.85546875" style="148" customWidth="1"/>
    <col min="13573" max="13573" width="59.42578125" style="148" customWidth="1"/>
    <col min="13574" max="13574" width="5.28515625" style="148" customWidth="1"/>
    <col min="13575" max="13575" width="6.85546875" style="148" customWidth="1"/>
    <col min="13576" max="13576" width="10.85546875" style="148" customWidth="1"/>
    <col min="13577" max="13577" width="13.85546875" style="148" customWidth="1"/>
    <col min="13578" max="13578" width="10.85546875" style="148" customWidth="1"/>
    <col min="13579" max="13579" width="12.85546875" style="148" customWidth="1"/>
    <col min="13580" max="13824" width="12" style="148"/>
    <col min="13825" max="13825" width="5.7109375" style="148" customWidth="1"/>
    <col min="13826" max="13826" width="6.42578125" style="148" customWidth="1"/>
    <col min="13827" max="13827" width="7.140625" style="148" customWidth="1"/>
    <col min="13828" max="13828" width="7.85546875" style="148" customWidth="1"/>
    <col min="13829" max="13829" width="59.42578125" style="148" customWidth="1"/>
    <col min="13830" max="13830" width="5.28515625" style="148" customWidth="1"/>
    <col min="13831" max="13831" width="6.85546875" style="148" customWidth="1"/>
    <col min="13832" max="13832" width="10.85546875" style="148" customWidth="1"/>
    <col min="13833" max="13833" width="13.85546875" style="148" customWidth="1"/>
    <col min="13834" max="13834" width="10.85546875" style="148" customWidth="1"/>
    <col min="13835" max="13835" width="12.85546875" style="148" customWidth="1"/>
    <col min="13836" max="14080" width="12" style="148"/>
    <col min="14081" max="14081" width="5.7109375" style="148" customWidth="1"/>
    <col min="14082" max="14082" width="6.42578125" style="148" customWidth="1"/>
    <col min="14083" max="14083" width="7.140625" style="148" customWidth="1"/>
    <col min="14084" max="14084" width="7.85546875" style="148" customWidth="1"/>
    <col min="14085" max="14085" width="59.42578125" style="148" customWidth="1"/>
    <col min="14086" max="14086" width="5.28515625" style="148" customWidth="1"/>
    <col min="14087" max="14087" width="6.85546875" style="148" customWidth="1"/>
    <col min="14088" max="14088" width="10.85546875" style="148" customWidth="1"/>
    <col min="14089" max="14089" width="13.85546875" style="148" customWidth="1"/>
    <col min="14090" max="14090" width="10.85546875" style="148" customWidth="1"/>
    <col min="14091" max="14091" width="12.85546875" style="148" customWidth="1"/>
    <col min="14092" max="14336" width="12" style="148"/>
    <col min="14337" max="14337" width="5.7109375" style="148" customWidth="1"/>
    <col min="14338" max="14338" width="6.42578125" style="148" customWidth="1"/>
    <col min="14339" max="14339" width="7.140625" style="148" customWidth="1"/>
    <col min="14340" max="14340" width="7.85546875" style="148" customWidth="1"/>
    <col min="14341" max="14341" width="59.42578125" style="148" customWidth="1"/>
    <col min="14342" max="14342" width="5.28515625" style="148" customWidth="1"/>
    <col min="14343" max="14343" width="6.85546875" style="148" customWidth="1"/>
    <col min="14344" max="14344" width="10.85546875" style="148" customWidth="1"/>
    <col min="14345" max="14345" width="13.85546875" style="148" customWidth="1"/>
    <col min="14346" max="14346" width="10.85546875" style="148" customWidth="1"/>
    <col min="14347" max="14347" width="12.85546875" style="148" customWidth="1"/>
    <col min="14348" max="14592" width="12" style="148"/>
    <col min="14593" max="14593" width="5.7109375" style="148" customWidth="1"/>
    <col min="14594" max="14594" width="6.42578125" style="148" customWidth="1"/>
    <col min="14595" max="14595" width="7.140625" style="148" customWidth="1"/>
    <col min="14596" max="14596" width="7.85546875" style="148" customWidth="1"/>
    <col min="14597" max="14597" width="59.42578125" style="148" customWidth="1"/>
    <col min="14598" max="14598" width="5.28515625" style="148" customWidth="1"/>
    <col min="14599" max="14599" width="6.85546875" style="148" customWidth="1"/>
    <col min="14600" max="14600" width="10.85546875" style="148" customWidth="1"/>
    <col min="14601" max="14601" width="13.85546875" style="148" customWidth="1"/>
    <col min="14602" max="14602" width="10.85546875" style="148" customWidth="1"/>
    <col min="14603" max="14603" width="12.85546875" style="148" customWidth="1"/>
    <col min="14604" max="14848" width="12" style="148"/>
    <col min="14849" max="14849" width="5.7109375" style="148" customWidth="1"/>
    <col min="14850" max="14850" width="6.42578125" style="148" customWidth="1"/>
    <col min="14851" max="14851" width="7.140625" style="148" customWidth="1"/>
    <col min="14852" max="14852" width="7.85546875" style="148" customWidth="1"/>
    <col min="14853" max="14853" width="59.42578125" style="148" customWidth="1"/>
    <col min="14854" max="14854" width="5.28515625" style="148" customWidth="1"/>
    <col min="14855" max="14855" width="6.85546875" style="148" customWidth="1"/>
    <col min="14856" max="14856" width="10.85546875" style="148" customWidth="1"/>
    <col min="14857" max="14857" width="13.85546875" style="148" customWidth="1"/>
    <col min="14858" max="14858" width="10.85546875" style="148" customWidth="1"/>
    <col min="14859" max="14859" width="12.85546875" style="148" customWidth="1"/>
    <col min="14860" max="15104" width="12" style="148"/>
    <col min="15105" max="15105" width="5.7109375" style="148" customWidth="1"/>
    <col min="15106" max="15106" width="6.42578125" style="148" customWidth="1"/>
    <col min="15107" max="15107" width="7.140625" style="148" customWidth="1"/>
    <col min="15108" max="15108" width="7.85546875" style="148" customWidth="1"/>
    <col min="15109" max="15109" width="59.42578125" style="148" customWidth="1"/>
    <col min="15110" max="15110" width="5.28515625" style="148" customWidth="1"/>
    <col min="15111" max="15111" width="6.85546875" style="148" customWidth="1"/>
    <col min="15112" max="15112" width="10.85546875" style="148" customWidth="1"/>
    <col min="15113" max="15113" width="13.85546875" style="148" customWidth="1"/>
    <col min="15114" max="15114" width="10.85546875" style="148" customWidth="1"/>
    <col min="15115" max="15115" width="12.85546875" style="148" customWidth="1"/>
    <col min="15116" max="15360" width="12" style="148"/>
    <col min="15361" max="15361" width="5.7109375" style="148" customWidth="1"/>
    <col min="15362" max="15362" width="6.42578125" style="148" customWidth="1"/>
    <col min="15363" max="15363" width="7.140625" style="148" customWidth="1"/>
    <col min="15364" max="15364" width="7.85546875" style="148" customWidth="1"/>
    <col min="15365" max="15365" width="59.42578125" style="148" customWidth="1"/>
    <col min="15366" max="15366" width="5.28515625" style="148" customWidth="1"/>
    <col min="15367" max="15367" width="6.85546875" style="148" customWidth="1"/>
    <col min="15368" max="15368" width="10.85546875" style="148" customWidth="1"/>
    <col min="15369" max="15369" width="13.85546875" style="148" customWidth="1"/>
    <col min="15370" max="15370" width="10.85546875" style="148" customWidth="1"/>
    <col min="15371" max="15371" width="12.85546875" style="148" customWidth="1"/>
    <col min="15372" max="15616" width="12" style="148"/>
    <col min="15617" max="15617" width="5.7109375" style="148" customWidth="1"/>
    <col min="15618" max="15618" width="6.42578125" style="148" customWidth="1"/>
    <col min="15619" max="15619" width="7.140625" style="148" customWidth="1"/>
    <col min="15620" max="15620" width="7.85546875" style="148" customWidth="1"/>
    <col min="15621" max="15621" width="59.42578125" style="148" customWidth="1"/>
    <col min="15622" max="15622" width="5.28515625" style="148" customWidth="1"/>
    <col min="15623" max="15623" width="6.85546875" style="148" customWidth="1"/>
    <col min="15624" max="15624" width="10.85546875" style="148" customWidth="1"/>
    <col min="15625" max="15625" width="13.85546875" style="148" customWidth="1"/>
    <col min="15626" max="15626" width="10.85546875" style="148" customWidth="1"/>
    <col min="15627" max="15627" width="12.85546875" style="148" customWidth="1"/>
    <col min="15628" max="15872" width="12" style="148"/>
    <col min="15873" max="15873" width="5.7109375" style="148" customWidth="1"/>
    <col min="15874" max="15874" width="6.42578125" style="148" customWidth="1"/>
    <col min="15875" max="15875" width="7.140625" style="148" customWidth="1"/>
    <col min="15876" max="15876" width="7.85546875" style="148" customWidth="1"/>
    <col min="15877" max="15877" width="59.42578125" style="148" customWidth="1"/>
    <col min="15878" max="15878" width="5.28515625" style="148" customWidth="1"/>
    <col min="15879" max="15879" width="6.85546875" style="148" customWidth="1"/>
    <col min="15880" max="15880" width="10.85546875" style="148" customWidth="1"/>
    <col min="15881" max="15881" width="13.85546875" style="148" customWidth="1"/>
    <col min="15882" max="15882" width="10.85546875" style="148" customWidth="1"/>
    <col min="15883" max="15883" width="12.85546875" style="148" customWidth="1"/>
    <col min="15884" max="16128" width="12" style="148"/>
    <col min="16129" max="16129" width="5.7109375" style="148" customWidth="1"/>
    <col min="16130" max="16130" width="6.42578125" style="148" customWidth="1"/>
    <col min="16131" max="16131" width="7.140625" style="148" customWidth="1"/>
    <col min="16132" max="16132" width="7.85546875" style="148" customWidth="1"/>
    <col min="16133" max="16133" width="59.42578125" style="148" customWidth="1"/>
    <col min="16134" max="16134" width="5.28515625" style="148" customWidth="1"/>
    <col min="16135" max="16135" width="6.85546875" style="148" customWidth="1"/>
    <col min="16136" max="16136" width="10.85546875" style="148" customWidth="1"/>
    <col min="16137" max="16137" width="13.85546875" style="148" customWidth="1"/>
    <col min="16138" max="16138" width="10.85546875" style="148" customWidth="1"/>
    <col min="16139" max="16139" width="12.85546875" style="148" customWidth="1"/>
    <col min="16140" max="16384" width="12" style="148"/>
  </cols>
  <sheetData>
    <row r="1" spans="1:241" ht="21" thickBot="1">
      <c r="A1" s="274" t="s">
        <v>191</v>
      </c>
      <c r="B1" s="275"/>
      <c r="C1" s="275"/>
      <c r="D1" s="275"/>
      <c r="E1" s="275"/>
      <c r="F1" s="275"/>
      <c r="G1" s="275"/>
      <c r="H1" s="275"/>
      <c r="I1" s="275"/>
      <c r="J1" s="275"/>
      <c r="K1" s="276"/>
    </row>
    <row r="2" spans="1:241" s="155" customFormat="1" ht="25.5" customHeight="1">
      <c r="A2" s="149" t="s">
        <v>192</v>
      </c>
      <c r="B2" s="149" t="s">
        <v>193</v>
      </c>
      <c r="C2" s="150" t="s">
        <v>194</v>
      </c>
      <c r="D2" s="150" t="s">
        <v>195</v>
      </c>
      <c r="E2" s="151" t="s">
        <v>196</v>
      </c>
      <c r="F2" s="152" t="s">
        <v>95</v>
      </c>
      <c r="G2" s="152" t="s">
        <v>94</v>
      </c>
      <c r="H2" s="152" t="s">
        <v>197</v>
      </c>
      <c r="I2" s="152" t="s">
        <v>198</v>
      </c>
      <c r="J2" s="152" t="s">
        <v>199</v>
      </c>
      <c r="K2" s="153" t="s">
        <v>200</v>
      </c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  <c r="GT2" s="154"/>
      <c r="GU2" s="154"/>
      <c r="GV2" s="154"/>
      <c r="GW2" s="154"/>
      <c r="GX2" s="154"/>
      <c r="GY2" s="154"/>
      <c r="GZ2" s="154"/>
      <c r="HA2" s="154"/>
      <c r="HB2" s="154"/>
      <c r="HC2" s="154"/>
      <c r="HD2" s="154"/>
      <c r="HE2" s="154"/>
      <c r="HF2" s="154"/>
      <c r="HG2" s="154"/>
      <c r="HH2" s="154"/>
      <c r="HI2" s="154"/>
      <c r="HJ2" s="154"/>
      <c r="HK2" s="154"/>
      <c r="HL2" s="154"/>
      <c r="HM2" s="154"/>
      <c r="HN2" s="154"/>
      <c r="HO2" s="154"/>
      <c r="HP2" s="154"/>
      <c r="HQ2" s="154"/>
      <c r="HR2" s="154"/>
      <c r="HS2" s="154"/>
      <c r="HT2" s="154"/>
      <c r="HU2" s="154"/>
      <c r="HV2" s="154"/>
      <c r="HW2" s="154"/>
      <c r="HX2" s="154"/>
      <c r="HY2" s="154"/>
      <c r="HZ2" s="154"/>
      <c r="IA2" s="154"/>
      <c r="IB2" s="154"/>
      <c r="IC2" s="154"/>
      <c r="ID2" s="154"/>
      <c r="IE2" s="154"/>
      <c r="IF2" s="154"/>
      <c r="IG2" s="154"/>
    </row>
    <row r="3" spans="1:241" ht="2.25" customHeight="1" thickBot="1">
      <c r="C3" s="157"/>
      <c r="D3" s="158"/>
      <c r="E3" s="158"/>
      <c r="F3" s="158"/>
      <c r="G3" s="158"/>
      <c r="H3" s="158"/>
      <c r="I3" s="159"/>
      <c r="J3" s="158"/>
      <c r="K3" s="160"/>
    </row>
    <row r="4" spans="1:241" ht="13.8" thickBot="1">
      <c r="A4" s="161" t="s">
        <v>201</v>
      </c>
      <c r="B4" s="162"/>
      <c r="C4" s="161" t="s">
        <v>76</v>
      </c>
      <c r="D4" s="163"/>
      <c r="E4" s="164" t="s">
        <v>202</v>
      </c>
      <c r="F4" s="165"/>
      <c r="G4" s="166"/>
      <c r="H4" s="167"/>
      <c r="I4" s="167"/>
      <c r="J4" s="167"/>
      <c r="K4" s="168"/>
    </row>
    <row r="5" spans="1:241" s="176" customFormat="1" ht="57.75" customHeight="1">
      <c r="A5" s="169">
        <v>1</v>
      </c>
      <c r="B5" s="169">
        <v>751</v>
      </c>
      <c r="C5" s="170"/>
      <c r="D5" s="171" t="s">
        <v>203</v>
      </c>
      <c r="E5" s="172" t="s">
        <v>204</v>
      </c>
      <c r="F5" s="173">
        <v>1</v>
      </c>
      <c r="G5" s="173" t="s">
        <v>205</v>
      </c>
      <c r="H5" s="173"/>
      <c r="I5" s="174">
        <f t="shared" ref="I5:I61" si="0">F5*H5</f>
        <v>0</v>
      </c>
      <c r="J5" s="173"/>
      <c r="K5" s="175">
        <f t="shared" ref="K5:K61" si="1">F5*J5</f>
        <v>0</v>
      </c>
    </row>
    <row r="6" spans="1:241" s="176" customFormat="1" ht="12.75" customHeight="1">
      <c r="A6" s="169"/>
      <c r="B6" s="169">
        <v>751</v>
      </c>
      <c r="C6" s="170"/>
      <c r="D6" s="171" t="s">
        <v>206</v>
      </c>
      <c r="E6" s="177" t="s">
        <v>207</v>
      </c>
      <c r="F6" s="177">
        <v>1</v>
      </c>
      <c r="G6" s="177" t="s">
        <v>205</v>
      </c>
      <c r="H6" s="177"/>
      <c r="I6" s="178">
        <f>F6*H6</f>
        <v>0</v>
      </c>
      <c r="J6" s="177"/>
      <c r="K6" s="179">
        <f>F6*J6</f>
        <v>0</v>
      </c>
    </row>
    <row r="7" spans="1:241" s="176" customFormat="1" ht="12.75" customHeight="1">
      <c r="A7" s="169"/>
      <c r="B7" s="169">
        <v>751</v>
      </c>
      <c r="C7" s="170"/>
      <c r="D7" s="171" t="s">
        <v>208</v>
      </c>
      <c r="E7" s="177" t="s">
        <v>209</v>
      </c>
      <c r="F7" s="177">
        <v>5</v>
      </c>
      <c r="G7" s="177" t="s">
        <v>210</v>
      </c>
      <c r="H7" s="177"/>
      <c r="I7" s="178">
        <f>F7*H7</f>
        <v>0</v>
      </c>
      <c r="J7" s="177"/>
      <c r="K7" s="179">
        <f>F7*J7</f>
        <v>0</v>
      </c>
    </row>
    <row r="8" spans="1:241" ht="13.5" customHeight="1">
      <c r="A8" s="180">
        <f>A5+1</f>
        <v>2</v>
      </c>
      <c r="B8" s="181">
        <v>751</v>
      </c>
      <c r="C8" s="182"/>
      <c r="D8" s="183" t="s">
        <v>211</v>
      </c>
      <c r="E8" s="184" t="s">
        <v>212</v>
      </c>
      <c r="F8" s="184">
        <v>4</v>
      </c>
      <c r="G8" s="184" t="s">
        <v>205</v>
      </c>
      <c r="H8" s="184"/>
      <c r="I8" s="178">
        <f t="shared" si="0"/>
        <v>0</v>
      </c>
      <c r="J8" s="177"/>
      <c r="K8" s="179">
        <f t="shared" si="1"/>
        <v>0</v>
      </c>
    </row>
    <row r="9" spans="1:241" ht="12.75" customHeight="1">
      <c r="A9" s="180">
        <f t="shared" ref="A9:A62" si="2">A8+1</f>
        <v>3</v>
      </c>
      <c r="B9" s="181">
        <v>751</v>
      </c>
      <c r="C9" s="182"/>
      <c r="D9" s="183" t="s">
        <v>213</v>
      </c>
      <c r="E9" s="184" t="s">
        <v>214</v>
      </c>
      <c r="F9" s="184">
        <v>4</v>
      </c>
      <c r="G9" s="184" t="s">
        <v>205</v>
      </c>
      <c r="H9" s="184"/>
      <c r="I9" s="178">
        <f t="shared" si="0"/>
        <v>0</v>
      </c>
      <c r="J9" s="177"/>
      <c r="K9" s="179">
        <f t="shared" si="1"/>
        <v>0</v>
      </c>
    </row>
    <row r="10" spans="1:241" s="176" customFormat="1" ht="24.75" customHeight="1">
      <c r="A10" s="180">
        <f t="shared" si="2"/>
        <v>4</v>
      </c>
      <c r="B10" s="180">
        <v>751</v>
      </c>
      <c r="C10" s="182"/>
      <c r="D10" s="183" t="s">
        <v>215</v>
      </c>
      <c r="E10" s="177" t="s">
        <v>216</v>
      </c>
      <c r="F10" s="177">
        <v>2</v>
      </c>
      <c r="G10" s="177" t="s">
        <v>205</v>
      </c>
      <c r="H10" s="177"/>
      <c r="I10" s="178">
        <f t="shared" si="0"/>
        <v>0</v>
      </c>
      <c r="J10" s="177"/>
      <c r="K10" s="179">
        <f t="shared" si="1"/>
        <v>0</v>
      </c>
    </row>
    <row r="11" spans="1:241" ht="12.75" customHeight="1">
      <c r="A11" s="180">
        <f t="shared" si="2"/>
        <v>5</v>
      </c>
      <c r="B11" s="181">
        <v>751</v>
      </c>
      <c r="C11" s="182"/>
      <c r="D11" s="183" t="s">
        <v>217</v>
      </c>
      <c r="E11" s="177" t="s">
        <v>218</v>
      </c>
      <c r="F11" s="177">
        <v>1</v>
      </c>
      <c r="G11" s="177" t="s">
        <v>205</v>
      </c>
      <c r="H11" s="177"/>
      <c r="I11" s="178">
        <f t="shared" si="0"/>
        <v>0</v>
      </c>
      <c r="J11" s="177"/>
      <c r="K11" s="179">
        <f t="shared" si="1"/>
        <v>0</v>
      </c>
    </row>
    <row r="12" spans="1:241" ht="12.75" customHeight="1">
      <c r="A12" s="180">
        <f t="shared" si="2"/>
        <v>6</v>
      </c>
      <c r="B12" s="181">
        <v>751</v>
      </c>
      <c r="C12" s="182"/>
      <c r="D12" s="183" t="s">
        <v>219</v>
      </c>
      <c r="E12" s="177" t="s">
        <v>220</v>
      </c>
      <c r="F12" s="177">
        <v>1</v>
      </c>
      <c r="G12" s="177" t="s">
        <v>205</v>
      </c>
      <c r="H12" s="177"/>
      <c r="I12" s="178">
        <f t="shared" si="0"/>
        <v>0</v>
      </c>
      <c r="J12" s="177"/>
      <c r="K12" s="179">
        <f t="shared" si="1"/>
        <v>0</v>
      </c>
    </row>
    <row r="13" spans="1:241" ht="12.75" customHeight="1">
      <c r="A13" s="180">
        <f t="shared" si="2"/>
        <v>7</v>
      </c>
      <c r="B13" s="181">
        <v>751</v>
      </c>
      <c r="C13" s="182"/>
      <c r="D13" s="183" t="s">
        <v>221</v>
      </c>
      <c r="E13" s="177" t="s">
        <v>222</v>
      </c>
      <c r="F13" s="177">
        <v>2</v>
      </c>
      <c r="G13" s="177" t="s">
        <v>205</v>
      </c>
      <c r="H13" s="177"/>
      <c r="I13" s="178">
        <f t="shared" si="0"/>
        <v>0</v>
      </c>
      <c r="J13" s="177"/>
      <c r="K13" s="179">
        <f t="shared" si="1"/>
        <v>0</v>
      </c>
    </row>
    <row r="14" spans="1:241" ht="12.75" customHeight="1">
      <c r="A14" s="180">
        <f t="shared" si="2"/>
        <v>8</v>
      </c>
      <c r="B14" s="181">
        <v>751</v>
      </c>
      <c r="C14" s="182"/>
      <c r="D14" s="183" t="s">
        <v>223</v>
      </c>
      <c r="E14" s="177" t="s">
        <v>224</v>
      </c>
      <c r="F14" s="177">
        <v>1</v>
      </c>
      <c r="G14" s="177" t="s">
        <v>205</v>
      </c>
      <c r="H14" s="177"/>
      <c r="I14" s="178">
        <f t="shared" si="0"/>
        <v>0</v>
      </c>
      <c r="J14" s="177"/>
      <c r="K14" s="179">
        <f t="shared" si="1"/>
        <v>0</v>
      </c>
    </row>
    <row r="15" spans="1:241" ht="12.75" customHeight="1">
      <c r="A15" s="180">
        <f t="shared" si="2"/>
        <v>9</v>
      </c>
      <c r="B15" s="181">
        <v>751</v>
      </c>
      <c r="C15" s="182"/>
      <c r="D15" s="183" t="s">
        <v>225</v>
      </c>
      <c r="E15" s="177" t="s">
        <v>226</v>
      </c>
      <c r="F15" s="177">
        <v>2</v>
      </c>
      <c r="G15" s="177" t="s">
        <v>205</v>
      </c>
      <c r="H15" s="177"/>
      <c r="I15" s="178">
        <f t="shared" si="0"/>
        <v>0</v>
      </c>
      <c r="J15" s="177"/>
      <c r="K15" s="179">
        <f t="shared" si="1"/>
        <v>0</v>
      </c>
    </row>
    <row r="16" spans="1:241" ht="12.75" customHeight="1">
      <c r="A16" s="180">
        <f t="shared" si="2"/>
        <v>10</v>
      </c>
      <c r="B16" s="181">
        <v>751</v>
      </c>
      <c r="C16" s="182"/>
      <c r="D16" s="183" t="s">
        <v>227</v>
      </c>
      <c r="E16" s="177" t="s">
        <v>228</v>
      </c>
      <c r="F16" s="177">
        <v>5</v>
      </c>
      <c r="G16" s="177" t="s">
        <v>205</v>
      </c>
      <c r="H16" s="177"/>
      <c r="I16" s="178">
        <f t="shared" si="0"/>
        <v>0</v>
      </c>
      <c r="J16" s="177"/>
      <c r="K16" s="179">
        <f t="shared" si="1"/>
        <v>0</v>
      </c>
    </row>
    <row r="17" spans="1:11" ht="12.75" customHeight="1">
      <c r="A17" s="180">
        <f t="shared" si="2"/>
        <v>11</v>
      </c>
      <c r="B17" s="181">
        <v>751</v>
      </c>
      <c r="C17" s="182"/>
      <c r="D17" s="183" t="s">
        <v>229</v>
      </c>
      <c r="E17" s="177" t="s">
        <v>230</v>
      </c>
      <c r="F17" s="177">
        <v>2</v>
      </c>
      <c r="G17" s="177" t="s">
        <v>205</v>
      </c>
      <c r="H17" s="177"/>
      <c r="I17" s="178">
        <f t="shared" si="0"/>
        <v>0</v>
      </c>
      <c r="J17" s="177"/>
      <c r="K17" s="179">
        <f t="shared" si="1"/>
        <v>0</v>
      </c>
    </row>
    <row r="18" spans="1:11" ht="12.75" customHeight="1">
      <c r="A18" s="180">
        <f t="shared" si="2"/>
        <v>12</v>
      </c>
      <c r="B18" s="181">
        <v>751</v>
      </c>
      <c r="C18" s="182"/>
      <c r="D18" s="183" t="s">
        <v>231</v>
      </c>
      <c r="E18" s="177" t="s">
        <v>232</v>
      </c>
      <c r="F18" s="177">
        <v>1</v>
      </c>
      <c r="G18" s="177" t="s">
        <v>205</v>
      </c>
      <c r="H18" s="177"/>
      <c r="I18" s="178">
        <f t="shared" si="0"/>
        <v>0</v>
      </c>
      <c r="J18" s="177"/>
      <c r="K18" s="179">
        <f t="shared" si="1"/>
        <v>0</v>
      </c>
    </row>
    <row r="19" spans="1:11" ht="12.75" customHeight="1">
      <c r="A19" s="180">
        <f t="shared" si="2"/>
        <v>13</v>
      </c>
      <c r="B19" s="181">
        <v>751</v>
      </c>
      <c r="C19" s="182"/>
      <c r="D19" s="183" t="s">
        <v>233</v>
      </c>
      <c r="E19" s="177" t="s">
        <v>234</v>
      </c>
      <c r="F19" s="177">
        <v>1</v>
      </c>
      <c r="G19" s="177" t="s">
        <v>205</v>
      </c>
      <c r="H19" s="177"/>
      <c r="I19" s="178">
        <f t="shared" si="0"/>
        <v>0</v>
      </c>
      <c r="J19" s="177"/>
      <c r="K19" s="179">
        <f t="shared" si="1"/>
        <v>0</v>
      </c>
    </row>
    <row r="20" spans="1:11" ht="12.75" customHeight="1">
      <c r="A20" s="180">
        <f t="shared" si="2"/>
        <v>14</v>
      </c>
      <c r="B20" s="181">
        <v>751</v>
      </c>
      <c r="C20" s="182"/>
      <c r="D20" s="183" t="s">
        <v>235</v>
      </c>
      <c r="E20" s="184" t="s">
        <v>236</v>
      </c>
      <c r="F20" s="177">
        <v>8</v>
      </c>
      <c r="G20" s="177" t="s">
        <v>205</v>
      </c>
      <c r="H20" s="177"/>
      <c r="I20" s="178">
        <f t="shared" si="0"/>
        <v>0</v>
      </c>
      <c r="J20" s="177"/>
      <c r="K20" s="179">
        <f t="shared" si="1"/>
        <v>0</v>
      </c>
    </row>
    <row r="21" spans="1:11" ht="12.75" customHeight="1">
      <c r="A21" s="180">
        <f t="shared" si="2"/>
        <v>15</v>
      </c>
      <c r="B21" s="181">
        <v>751</v>
      </c>
      <c r="C21" s="182"/>
      <c r="D21" s="183" t="s">
        <v>237</v>
      </c>
      <c r="E21" s="184" t="s">
        <v>238</v>
      </c>
      <c r="F21" s="177">
        <v>1</v>
      </c>
      <c r="G21" s="177" t="s">
        <v>205</v>
      </c>
      <c r="H21" s="177"/>
      <c r="I21" s="178">
        <f t="shared" si="0"/>
        <v>0</v>
      </c>
      <c r="J21" s="177"/>
      <c r="K21" s="179">
        <f t="shared" si="1"/>
        <v>0</v>
      </c>
    </row>
    <row r="22" spans="1:11" ht="12.75" customHeight="1">
      <c r="A22" s="180">
        <f t="shared" si="2"/>
        <v>16</v>
      </c>
      <c r="B22" s="181">
        <v>751</v>
      </c>
      <c r="C22" s="182"/>
      <c r="D22" s="183" t="s">
        <v>239</v>
      </c>
      <c r="E22" s="184" t="s">
        <v>240</v>
      </c>
      <c r="F22" s="177">
        <v>3</v>
      </c>
      <c r="G22" s="177" t="s">
        <v>205</v>
      </c>
      <c r="H22" s="177"/>
      <c r="I22" s="178">
        <f t="shared" si="0"/>
        <v>0</v>
      </c>
      <c r="J22" s="177"/>
      <c r="K22" s="179">
        <f t="shared" si="1"/>
        <v>0</v>
      </c>
    </row>
    <row r="23" spans="1:11" ht="12.75" customHeight="1">
      <c r="A23" s="180">
        <f t="shared" si="2"/>
        <v>17</v>
      </c>
      <c r="B23" s="181">
        <v>751</v>
      </c>
      <c r="C23" s="182"/>
      <c r="D23" s="183" t="s">
        <v>241</v>
      </c>
      <c r="E23" s="177" t="s">
        <v>242</v>
      </c>
      <c r="F23" s="177">
        <v>4</v>
      </c>
      <c r="G23" s="177" t="s">
        <v>205</v>
      </c>
      <c r="H23" s="177"/>
      <c r="I23" s="178">
        <f t="shared" si="0"/>
        <v>0</v>
      </c>
      <c r="J23" s="177"/>
      <c r="K23" s="179">
        <f t="shared" si="1"/>
        <v>0</v>
      </c>
    </row>
    <row r="24" spans="1:11" ht="12.75" customHeight="1">
      <c r="A24" s="180">
        <f t="shared" si="2"/>
        <v>18</v>
      </c>
      <c r="B24" s="181">
        <v>751</v>
      </c>
      <c r="C24" s="182"/>
      <c r="D24" s="183" t="s">
        <v>243</v>
      </c>
      <c r="E24" s="177" t="s">
        <v>244</v>
      </c>
      <c r="F24" s="177">
        <v>5</v>
      </c>
      <c r="G24" s="177" t="s">
        <v>205</v>
      </c>
      <c r="H24" s="177"/>
      <c r="I24" s="178">
        <f t="shared" si="0"/>
        <v>0</v>
      </c>
      <c r="J24" s="177"/>
      <c r="K24" s="179">
        <f t="shared" si="1"/>
        <v>0</v>
      </c>
    </row>
    <row r="25" spans="1:11" ht="12.75" customHeight="1">
      <c r="A25" s="180">
        <f t="shared" si="2"/>
        <v>19</v>
      </c>
      <c r="B25" s="181">
        <v>751</v>
      </c>
      <c r="C25" s="182"/>
      <c r="D25" s="183" t="s">
        <v>245</v>
      </c>
      <c r="E25" s="177" t="s">
        <v>246</v>
      </c>
      <c r="F25" s="177">
        <v>2</v>
      </c>
      <c r="G25" s="177" t="s">
        <v>205</v>
      </c>
      <c r="H25" s="177"/>
      <c r="I25" s="178">
        <f t="shared" si="0"/>
        <v>0</v>
      </c>
      <c r="J25" s="177"/>
      <c r="K25" s="179">
        <f t="shared" si="1"/>
        <v>0</v>
      </c>
    </row>
    <row r="26" spans="1:11" ht="12.75" customHeight="1">
      <c r="A26" s="180">
        <f t="shared" si="2"/>
        <v>20</v>
      </c>
      <c r="B26" s="181">
        <v>751</v>
      </c>
      <c r="C26" s="182"/>
      <c r="D26" s="183" t="s">
        <v>247</v>
      </c>
      <c r="E26" s="184" t="s">
        <v>248</v>
      </c>
      <c r="F26" s="177">
        <v>1</v>
      </c>
      <c r="G26" s="177" t="s">
        <v>205</v>
      </c>
      <c r="H26" s="177"/>
      <c r="I26" s="178">
        <f t="shared" si="0"/>
        <v>0</v>
      </c>
      <c r="J26" s="177"/>
      <c r="K26" s="179">
        <f t="shared" si="1"/>
        <v>0</v>
      </c>
    </row>
    <row r="27" spans="1:11" ht="12.75" customHeight="1">
      <c r="A27" s="180">
        <f t="shared" si="2"/>
        <v>21</v>
      </c>
      <c r="B27" s="181">
        <v>751</v>
      </c>
      <c r="C27" s="182"/>
      <c r="D27" s="183" t="s">
        <v>249</v>
      </c>
      <c r="E27" s="184" t="s">
        <v>250</v>
      </c>
      <c r="F27" s="177">
        <v>3</v>
      </c>
      <c r="G27" s="177" t="s">
        <v>205</v>
      </c>
      <c r="H27" s="177"/>
      <c r="I27" s="178">
        <f t="shared" si="0"/>
        <v>0</v>
      </c>
      <c r="J27" s="177"/>
      <c r="K27" s="179">
        <f t="shared" si="1"/>
        <v>0</v>
      </c>
    </row>
    <row r="28" spans="1:11" ht="12.75" customHeight="1">
      <c r="A28" s="180">
        <f t="shared" si="2"/>
        <v>22</v>
      </c>
      <c r="B28" s="181">
        <v>751</v>
      </c>
      <c r="C28" s="182"/>
      <c r="D28" s="183" t="s">
        <v>251</v>
      </c>
      <c r="E28" s="177" t="s">
        <v>252</v>
      </c>
      <c r="F28" s="177">
        <v>2</v>
      </c>
      <c r="G28" s="177" t="s">
        <v>205</v>
      </c>
      <c r="H28" s="177"/>
      <c r="I28" s="178">
        <f t="shared" si="0"/>
        <v>0</v>
      </c>
      <c r="J28" s="177"/>
      <c r="K28" s="179">
        <f t="shared" si="1"/>
        <v>0</v>
      </c>
    </row>
    <row r="29" spans="1:11" ht="12.75" customHeight="1">
      <c r="A29" s="180">
        <f t="shared" si="2"/>
        <v>23</v>
      </c>
      <c r="B29" s="181">
        <v>751</v>
      </c>
      <c r="C29" s="182"/>
      <c r="D29" s="183" t="s">
        <v>253</v>
      </c>
      <c r="E29" s="184" t="s">
        <v>254</v>
      </c>
      <c r="F29" s="184">
        <v>1</v>
      </c>
      <c r="G29" s="184" t="s">
        <v>205</v>
      </c>
      <c r="H29" s="184"/>
      <c r="I29" s="178">
        <f t="shared" si="0"/>
        <v>0</v>
      </c>
      <c r="J29" s="184"/>
      <c r="K29" s="179">
        <f t="shared" si="1"/>
        <v>0</v>
      </c>
    </row>
    <row r="30" spans="1:11" ht="12.75" customHeight="1">
      <c r="A30" s="180">
        <f t="shared" si="2"/>
        <v>24</v>
      </c>
      <c r="B30" s="181">
        <v>751</v>
      </c>
      <c r="C30" s="182"/>
      <c r="D30" s="183" t="s">
        <v>255</v>
      </c>
      <c r="E30" s="184" t="s">
        <v>256</v>
      </c>
      <c r="F30" s="184">
        <v>1</v>
      </c>
      <c r="G30" s="184" t="s">
        <v>205</v>
      </c>
      <c r="H30" s="184"/>
      <c r="I30" s="178">
        <f t="shared" si="0"/>
        <v>0</v>
      </c>
      <c r="J30" s="184"/>
      <c r="K30" s="179">
        <f t="shared" si="1"/>
        <v>0</v>
      </c>
    </row>
    <row r="31" spans="1:11" ht="12.75" customHeight="1">
      <c r="A31" s="180">
        <f t="shared" si="2"/>
        <v>25</v>
      </c>
      <c r="B31" s="181">
        <v>751</v>
      </c>
      <c r="C31" s="182"/>
      <c r="D31" s="183" t="s">
        <v>257</v>
      </c>
      <c r="E31" s="184" t="s">
        <v>258</v>
      </c>
      <c r="F31" s="184">
        <v>2</v>
      </c>
      <c r="G31" s="184" t="s">
        <v>205</v>
      </c>
      <c r="H31" s="184"/>
      <c r="I31" s="178">
        <f t="shared" si="0"/>
        <v>0</v>
      </c>
      <c r="J31" s="184"/>
      <c r="K31" s="179">
        <f t="shared" si="1"/>
        <v>0</v>
      </c>
    </row>
    <row r="32" spans="1:11" ht="12.75" customHeight="1">
      <c r="A32" s="180">
        <f t="shared" si="2"/>
        <v>26</v>
      </c>
      <c r="B32" s="181">
        <v>751</v>
      </c>
      <c r="C32" s="182"/>
      <c r="D32" s="183" t="s">
        <v>259</v>
      </c>
      <c r="E32" s="184" t="s">
        <v>260</v>
      </c>
      <c r="F32" s="184">
        <v>3</v>
      </c>
      <c r="G32" s="184" t="s">
        <v>205</v>
      </c>
      <c r="H32" s="184"/>
      <c r="I32" s="178">
        <f t="shared" si="0"/>
        <v>0</v>
      </c>
      <c r="J32" s="184"/>
      <c r="K32" s="179">
        <f t="shared" si="1"/>
        <v>0</v>
      </c>
    </row>
    <row r="33" spans="1:11" ht="12.75" customHeight="1">
      <c r="A33" s="180">
        <f t="shared" si="2"/>
        <v>27</v>
      </c>
      <c r="B33" s="181">
        <v>751</v>
      </c>
      <c r="C33" s="182"/>
      <c r="D33" s="183" t="s">
        <v>261</v>
      </c>
      <c r="E33" s="184" t="s">
        <v>262</v>
      </c>
      <c r="F33" s="184">
        <v>2</v>
      </c>
      <c r="G33" s="184" t="s">
        <v>205</v>
      </c>
      <c r="H33" s="184"/>
      <c r="I33" s="178">
        <f t="shared" si="0"/>
        <v>0</v>
      </c>
      <c r="J33" s="184"/>
      <c r="K33" s="179">
        <f t="shared" si="1"/>
        <v>0</v>
      </c>
    </row>
    <row r="34" spans="1:11" ht="12.75" customHeight="1">
      <c r="A34" s="180">
        <f t="shared" si="2"/>
        <v>28</v>
      </c>
      <c r="B34" s="181">
        <v>751</v>
      </c>
      <c r="C34" s="182"/>
      <c r="D34" s="183" t="s">
        <v>263</v>
      </c>
      <c r="E34" s="184" t="s">
        <v>264</v>
      </c>
      <c r="F34" s="184">
        <v>0</v>
      </c>
      <c r="G34" s="184"/>
      <c r="H34" s="184"/>
      <c r="I34" s="178">
        <f t="shared" si="0"/>
        <v>0</v>
      </c>
      <c r="J34" s="184"/>
      <c r="K34" s="179">
        <f t="shared" si="1"/>
        <v>0</v>
      </c>
    </row>
    <row r="35" spans="1:11" ht="12.75" customHeight="1">
      <c r="A35" s="180">
        <f t="shared" si="2"/>
        <v>29</v>
      </c>
      <c r="B35" s="181">
        <v>751</v>
      </c>
      <c r="C35" s="182"/>
      <c r="D35" s="183" t="s">
        <v>265</v>
      </c>
      <c r="E35" s="184" t="s">
        <v>266</v>
      </c>
      <c r="F35" s="184">
        <v>50</v>
      </c>
      <c r="G35" s="184" t="s">
        <v>210</v>
      </c>
      <c r="H35" s="184"/>
      <c r="I35" s="178">
        <f t="shared" si="0"/>
        <v>0</v>
      </c>
      <c r="J35" s="184"/>
      <c r="K35" s="179">
        <f t="shared" si="1"/>
        <v>0</v>
      </c>
    </row>
    <row r="36" spans="1:11" ht="12.75" customHeight="1">
      <c r="A36" s="180">
        <f t="shared" si="2"/>
        <v>30</v>
      </c>
      <c r="B36" s="181">
        <v>751</v>
      </c>
      <c r="C36" s="182"/>
      <c r="D36" s="183" t="s">
        <v>267</v>
      </c>
      <c r="E36" s="184" t="s">
        <v>268</v>
      </c>
      <c r="F36" s="184">
        <v>6</v>
      </c>
      <c r="G36" s="184" t="s">
        <v>210</v>
      </c>
      <c r="H36" s="184"/>
      <c r="I36" s="178">
        <f t="shared" si="0"/>
        <v>0</v>
      </c>
      <c r="J36" s="184"/>
      <c r="K36" s="179">
        <f t="shared" si="1"/>
        <v>0</v>
      </c>
    </row>
    <row r="37" spans="1:11" ht="12.75" customHeight="1">
      <c r="A37" s="180">
        <f t="shared" si="2"/>
        <v>31</v>
      </c>
      <c r="B37" s="181">
        <v>751</v>
      </c>
      <c r="C37" s="182"/>
      <c r="D37" s="183" t="s">
        <v>269</v>
      </c>
      <c r="E37" s="184" t="s">
        <v>270</v>
      </c>
      <c r="F37" s="184">
        <v>15</v>
      </c>
      <c r="G37" s="184" t="s">
        <v>210</v>
      </c>
      <c r="H37" s="184"/>
      <c r="I37" s="178">
        <f t="shared" si="0"/>
        <v>0</v>
      </c>
      <c r="J37" s="184"/>
      <c r="K37" s="179">
        <f t="shared" si="1"/>
        <v>0</v>
      </c>
    </row>
    <row r="38" spans="1:11" ht="12.75" customHeight="1">
      <c r="A38" s="180">
        <f t="shared" si="2"/>
        <v>32</v>
      </c>
      <c r="B38" s="181">
        <v>751</v>
      </c>
      <c r="C38" s="182"/>
      <c r="D38" s="183" t="s">
        <v>271</v>
      </c>
      <c r="E38" s="184" t="s">
        <v>272</v>
      </c>
      <c r="F38" s="184">
        <v>52</v>
      </c>
      <c r="G38" s="184" t="s">
        <v>210</v>
      </c>
      <c r="H38" s="184"/>
      <c r="I38" s="178">
        <f t="shared" si="0"/>
        <v>0</v>
      </c>
      <c r="J38" s="184"/>
      <c r="K38" s="179">
        <f t="shared" si="1"/>
        <v>0</v>
      </c>
    </row>
    <row r="39" spans="1:11" ht="12.75" customHeight="1">
      <c r="A39" s="180">
        <f t="shared" si="2"/>
        <v>33</v>
      </c>
      <c r="B39" s="181">
        <v>751</v>
      </c>
      <c r="C39" s="182"/>
      <c r="D39" s="183" t="s">
        <v>273</v>
      </c>
      <c r="E39" s="184" t="s">
        <v>274</v>
      </c>
      <c r="F39" s="184">
        <v>35</v>
      </c>
      <c r="G39" s="184" t="s">
        <v>210</v>
      </c>
      <c r="H39" s="184"/>
      <c r="I39" s="178">
        <f t="shared" si="0"/>
        <v>0</v>
      </c>
      <c r="J39" s="184"/>
      <c r="K39" s="179">
        <f t="shared" si="1"/>
        <v>0</v>
      </c>
    </row>
    <row r="40" spans="1:11" ht="12.75" customHeight="1">
      <c r="A40" s="180">
        <f t="shared" si="2"/>
        <v>34</v>
      </c>
      <c r="B40" s="181">
        <v>751</v>
      </c>
      <c r="C40" s="182"/>
      <c r="D40" s="183" t="s">
        <v>275</v>
      </c>
      <c r="E40" s="184" t="s">
        <v>276</v>
      </c>
      <c r="F40" s="184">
        <v>89</v>
      </c>
      <c r="G40" s="184" t="s">
        <v>210</v>
      </c>
      <c r="H40" s="184"/>
      <c r="I40" s="178">
        <f t="shared" si="0"/>
        <v>0</v>
      </c>
      <c r="J40" s="184"/>
      <c r="K40" s="179">
        <f t="shared" si="1"/>
        <v>0</v>
      </c>
    </row>
    <row r="41" spans="1:11" ht="12.75" customHeight="1">
      <c r="A41" s="180">
        <f t="shared" si="2"/>
        <v>35</v>
      </c>
      <c r="B41" s="181">
        <v>751</v>
      </c>
      <c r="C41" s="182"/>
      <c r="D41" s="183" t="s">
        <v>277</v>
      </c>
      <c r="E41" s="184" t="s">
        <v>278</v>
      </c>
      <c r="F41" s="184">
        <v>22</v>
      </c>
      <c r="G41" s="184" t="s">
        <v>210</v>
      </c>
      <c r="H41" s="184"/>
      <c r="I41" s="178">
        <f t="shared" si="0"/>
        <v>0</v>
      </c>
      <c r="J41" s="184"/>
      <c r="K41" s="179">
        <f t="shared" si="1"/>
        <v>0</v>
      </c>
    </row>
    <row r="42" spans="1:11" ht="12.75" customHeight="1">
      <c r="A42" s="180">
        <f t="shared" si="2"/>
        <v>36</v>
      </c>
      <c r="B42" s="181">
        <v>751</v>
      </c>
      <c r="C42" s="182"/>
      <c r="D42" s="183" t="s">
        <v>279</v>
      </c>
      <c r="E42" s="184" t="s">
        <v>280</v>
      </c>
      <c r="F42" s="184">
        <v>15</v>
      </c>
      <c r="G42" s="184" t="s">
        <v>210</v>
      </c>
      <c r="H42" s="184"/>
      <c r="I42" s="178">
        <f t="shared" si="0"/>
        <v>0</v>
      </c>
      <c r="J42" s="184"/>
      <c r="K42" s="179">
        <f t="shared" si="1"/>
        <v>0</v>
      </c>
    </row>
    <row r="43" spans="1:11" ht="12.75" customHeight="1">
      <c r="A43" s="180">
        <f t="shared" si="2"/>
        <v>37</v>
      </c>
      <c r="B43" s="181">
        <v>751</v>
      </c>
      <c r="C43" s="182"/>
      <c r="D43" s="183" t="s">
        <v>281</v>
      </c>
      <c r="E43" s="184" t="s">
        <v>282</v>
      </c>
      <c r="F43" s="184">
        <v>7</v>
      </c>
      <c r="G43" s="184" t="s">
        <v>205</v>
      </c>
      <c r="H43" s="184"/>
      <c r="I43" s="178">
        <f t="shared" si="0"/>
        <v>0</v>
      </c>
      <c r="J43" s="184"/>
      <c r="K43" s="179">
        <f t="shared" si="1"/>
        <v>0</v>
      </c>
    </row>
    <row r="44" spans="1:11" ht="12.75" customHeight="1">
      <c r="A44" s="180">
        <f t="shared" si="2"/>
        <v>38</v>
      </c>
      <c r="B44" s="181">
        <v>751</v>
      </c>
      <c r="C44" s="182"/>
      <c r="D44" s="183" t="s">
        <v>283</v>
      </c>
      <c r="E44" s="184" t="s">
        <v>284</v>
      </c>
      <c r="F44" s="184">
        <v>5</v>
      </c>
      <c r="G44" s="184" t="s">
        <v>205</v>
      </c>
      <c r="H44" s="184"/>
      <c r="I44" s="178">
        <f t="shared" si="0"/>
        <v>0</v>
      </c>
      <c r="J44" s="184"/>
      <c r="K44" s="179">
        <f t="shared" si="1"/>
        <v>0</v>
      </c>
    </row>
    <row r="45" spans="1:11" ht="12.75" customHeight="1">
      <c r="A45" s="180">
        <f t="shared" si="2"/>
        <v>39</v>
      </c>
      <c r="B45" s="181">
        <v>751</v>
      </c>
      <c r="C45" s="182"/>
      <c r="D45" s="183" t="s">
        <v>285</v>
      </c>
      <c r="E45" s="184" t="s">
        <v>286</v>
      </c>
      <c r="F45" s="184">
        <v>8</v>
      </c>
      <c r="G45" s="184" t="s">
        <v>205</v>
      </c>
      <c r="H45" s="184"/>
      <c r="I45" s="178">
        <f t="shared" si="0"/>
        <v>0</v>
      </c>
      <c r="J45" s="184"/>
      <c r="K45" s="179">
        <f t="shared" si="1"/>
        <v>0</v>
      </c>
    </row>
    <row r="46" spans="1:11" ht="12.75" customHeight="1">
      <c r="A46" s="180">
        <f t="shared" si="2"/>
        <v>40</v>
      </c>
      <c r="B46" s="181">
        <v>751</v>
      </c>
      <c r="C46" s="182"/>
      <c r="D46" s="183" t="s">
        <v>287</v>
      </c>
      <c r="E46" s="184" t="s">
        <v>288</v>
      </c>
      <c r="F46" s="184">
        <v>1</v>
      </c>
      <c r="G46" s="184" t="s">
        <v>205</v>
      </c>
      <c r="H46" s="184"/>
      <c r="I46" s="178">
        <f t="shared" si="0"/>
        <v>0</v>
      </c>
      <c r="J46" s="184"/>
      <c r="K46" s="179">
        <f t="shared" si="1"/>
        <v>0</v>
      </c>
    </row>
    <row r="47" spans="1:11" ht="12.75" customHeight="1">
      <c r="A47" s="180">
        <f t="shared" si="2"/>
        <v>41</v>
      </c>
      <c r="B47" s="181">
        <v>751</v>
      </c>
      <c r="C47" s="182"/>
      <c r="D47" s="183" t="s">
        <v>289</v>
      </c>
      <c r="E47" s="184" t="s">
        <v>290</v>
      </c>
      <c r="F47" s="184">
        <v>2</v>
      </c>
      <c r="G47" s="184" t="s">
        <v>205</v>
      </c>
      <c r="H47" s="184"/>
      <c r="I47" s="178">
        <f t="shared" si="0"/>
        <v>0</v>
      </c>
      <c r="J47" s="184"/>
      <c r="K47" s="179">
        <f t="shared" si="1"/>
        <v>0</v>
      </c>
    </row>
    <row r="48" spans="1:11" ht="12.75" customHeight="1">
      <c r="A48" s="180">
        <f t="shared" si="2"/>
        <v>42</v>
      </c>
      <c r="B48" s="181">
        <v>751</v>
      </c>
      <c r="C48" s="182"/>
      <c r="D48" s="183" t="s">
        <v>291</v>
      </c>
      <c r="E48" s="184" t="s">
        <v>292</v>
      </c>
      <c r="F48" s="184">
        <v>6</v>
      </c>
      <c r="G48" s="184" t="s">
        <v>205</v>
      </c>
      <c r="H48" s="184"/>
      <c r="I48" s="178">
        <f t="shared" si="0"/>
        <v>0</v>
      </c>
      <c r="J48" s="184"/>
      <c r="K48" s="179">
        <f t="shared" si="1"/>
        <v>0</v>
      </c>
    </row>
    <row r="49" spans="1:11" ht="12.75" customHeight="1">
      <c r="A49" s="180">
        <f t="shared" si="2"/>
        <v>43</v>
      </c>
      <c r="B49" s="181">
        <v>751</v>
      </c>
      <c r="C49" s="182"/>
      <c r="D49" s="183" t="s">
        <v>293</v>
      </c>
      <c r="E49" s="184" t="s">
        <v>294</v>
      </c>
      <c r="F49" s="184">
        <v>2</v>
      </c>
      <c r="G49" s="184" t="s">
        <v>205</v>
      </c>
      <c r="H49" s="184"/>
      <c r="I49" s="178">
        <f t="shared" si="0"/>
        <v>0</v>
      </c>
      <c r="J49" s="184"/>
      <c r="K49" s="179">
        <f t="shared" si="1"/>
        <v>0</v>
      </c>
    </row>
    <row r="50" spans="1:11" ht="12.75" customHeight="1">
      <c r="A50" s="180">
        <f t="shared" si="2"/>
        <v>44</v>
      </c>
      <c r="B50" s="181">
        <v>751</v>
      </c>
      <c r="C50" s="182"/>
      <c r="D50" s="183" t="s">
        <v>295</v>
      </c>
      <c r="E50" s="184" t="s">
        <v>296</v>
      </c>
      <c r="F50" s="184">
        <v>4</v>
      </c>
      <c r="G50" s="184" t="s">
        <v>205</v>
      </c>
      <c r="H50" s="184"/>
      <c r="I50" s="178">
        <f t="shared" si="0"/>
        <v>0</v>
      </c>
      <c r="J50" s="184"/>
      <c r="K50" s="179">
        <f t="shared" si="1"/>
        <v>0</v>
      </c>
    </row>
    <row r="51" spans="1:11" ht="12.75" customHeight="1">
      <c r="A51" s="180">
        <f t="shared" si="2"/>
        <v>45</v>
      </c>
      <c r="B51" s="181">
        <v>751</v>
      </c>
      <c r="C51" s="182"/>
      <c r="D51" s="183" t="s">
        <v>297</v>
      </c>
      <c r="E51" s="184" t="s">
        <v>298</v>
      </c>
      <c r="F51" s="184">
        <v>6</v>
      </c>
      <c r="G51" s="184" t="s">
        <v>205</v>
      </c>
      <c r="H51" s="184"/>
      <c r="I51" s="178">
        <f t="shared" si="0"/>
        <v>0</v>
      </c>
      <c r="J51" s="184"/>
      <c r="K51" s="179">
        <f t="shared" si="1"/>
        <v>0</v>
      </c>
    </row>
    <row r="52" spans="1:11" ht="12.75" customHeight="1">
      <c r="A52" s="180">
        <f t="shared" si="2"/>
        <v>46</v>
      </c>
      <c r="B52" s="181">
        <v>751</v>
      </c>
      <c r="C52" s="182"/>
      <c r="D52" s="183" t="s">
        <v>299</v>
      </c>
      <c r="E52" s="184" t="s">
        <v>300</v>
      </c>
      <c r="F52" s="184">
        <v>4</v>
      </c>
      <c r="G52" s="184" t="s">
        <v>205</v>
      </c>
      <c r="H52" s="184"/>
      <c r="I52" s="178">
        <f t="shared" si="0"/>
        <v>0</v>
      </c>
      <c r="J52" s="184"/>
      <c r="K52" s="179">
        <f t="shared" si="1"/>
        <v>0</v>
      </c>
    </row>
    <row r="53" spans="1:11" ht="12.75" customHeight="1">
      <c r="A53" s="180">
        <f t="shared" si="2"/>
        <v>47</v>
      </c>
      <c r="B53" s="181">
        <v>751</v>
      </c>
      <c r="C53" s="182"/>
      <c r="D53" s="183" t="s">
        <v>301</v>
      </c>
      <c r="E53" s="184" t="s">
        <v>302</v>
      </c>
      <c r="F53" s="184">
        <v>4</v>
      </c>
      <c r="G53" s="184" t="s">
        <v>205</v>
      </c>
      <c r="H53" s="184"/>
      <c r="I53" s="178">
        <f t="shared" si="0"/>
        <v>0</v>
      </c>
      <c r="J53" s="184"/>
      <c r="K53" s="179">
        <f t="shared" si="1"/>
        <v>0</v>
      </c>
    </row>
    <row r="54" spans="1:11" ht="12.75" customHeight="1">
      <c r="A54" s="180">
        <f t="shared" si="2"/>
        <v>48</v>
      </c>
      <c r="B54" s="181">
        <v>751</v>
      </c>
      <c r="C54" s="182"/>
      <c r="D54" s="183" t="s">
        <v>303</v>
      </c>
      <c r="E54" s="184" t="s">
        <v>304</v>
      </c>
      <c r="F54" s="184">
        <v>1</v>
      </c>
      <c r="G54" s="184" t="s">
        <v>205</v>
      </c>
      <c r="H54" s="184"/>
      <c r="I54" s="178">
        <f t="shared" si="0"/>
        <v>0</v>
      </c>
      <c r="J54" s="184"/>
      <c r="K54" s="179">
        <f t="shared" si="1"/>
        <v>0</v>
      </c>
    </row>
    <row r="55" spans="1:11" ht="12.75" customHeight="1">
      <c r="A55" s="180">
        <f t="shared" si="2"/>
        <v>49</v>
      </c>
      <c r="B55" s="181">
        <v>751</v>
      </c>
      <c r="C55" s="182"/>
      <c r="D55" s="183" t="s">
        <v>305</v>
      </c>
      <c r="E55" s="184" t="s">
        <v>306</v>
      </c>
      <c r="F55" s="184">
        <v>2</v>
      </c>
      <c r="G55" s="184" t="s">
        <v>205</v>
      </c>
      <c r="H55" s="184"/>
      <c r="I55" s="178">
        <f t="shared" si="0"/>
        <v>0</v>
      </c>
      <c r="J55" s="184"/>
      <c r="K55" s="179">
        <f t="shared" si="1"/>
        <v>0</v>
      </c>
    </row>
    <row r="56" spans="1:11" ht="12.75" customHeight="1">
      <c r="A56" s="180">
        <f t="shared" si="2"/>
        <v>50</v>
      </c>
      <c r="B56" s="181">
        <v>751</v>
      </c>
      <c r="C56" s="182"/>
      <c r="D56" s="183" t="s">
        <v>307</v>
      </c>
      <c r="E56" s="184" t="s">
        <v>308</v>
      </c>
      <c r="F56" s="184">
        <v>1</v>
      </c>
      <c r="G56" s="184" t="s">
        <v>205</v>
      </c>
      <c r="H56" s="184"/>
      <c r="I56" s="178">
        <f t="shared" si="0"/>
        <v>0</v>
      </c>
      <c r="J56" s="184"/>
      <c r="K56" s="179">
        <f t="shared" si="1"/>
        <v>0</v>
      </c>
    </row>
    <row r="57" spans="1:11" ht="12.75" customHeight="1">
      <c r="A57" s="180">
        <f t="shared" si="2"/>
        <v>51</v>
      </c>
      <c r="B57" s="181">
        <v>751</v>
      </c>
      <c r="C57" s="182"/>
      <c r="D57" s="183" t="s">
        <v>309</v>
      </c>
      <c r="E57" s="184" t="s">
        <v>310</v>
      </c>
      <c r="F57" s="184">
        <v>5</v>
      </c>
      <c r="G57" s="184" t="s">
        <v>205</v>
      </c>
      <c r="H57" s="184"/>
      <c r="I57" s="178">
        <f t="shared" si="0"/>
        <v>0</v>
      </c>
      <c r="J57" s="184"/>
      <c r="K57" s="179">
        <f t="shared" si="1"/>
        <v>0</v>
      </c>
    </row>
    <row r="58" spans="1:11" ht="12.75" customHeight="1">
      <c r="A58" s="180">
        <f t="shared" si="2"/>
        <v>52</v>
      </c>
      <c r="B58" s="181">
        <v>751</v>
      </c>
      <c r="C58" s="182"/>
      <c r="D58" s="183" t="s">
        <v>311</v>
      </c>
      <c r="E58" s="184" t="s">
        <v>312</v>
      </c>
      <c r="F58" s="184">
        <v>1</v>
      </c>
      <c r="G58" s="184" t="s">
        <v>205</v>
      </c>
      <c r="H58" s="184"/>
      <c r="I58" s="178">
        <f t="shared" si="0"/>
        <v>0</v>
      </c>
      <c r="J58" s="184"/>
      <c r="K58" s="179">
        <f t="shared" si="1"/>
        <v>0</v>
      </c>
    </row>
    <row r="59" spans="1:11" ht="12.75" customHeight="1">
      <c r="A59" s="180">
        <f t="shared" si="2"/>
        <v>53</v>
      </c>
      <c r="B59" s="181">
        <v>751</v>
      </c>
      <c r="C59" s="182"/>
      <c r="D59" s="183" t="s">
        <v>313</v>
      </c>
      <c r="E59" s="184" t="s">
        <v>314</v>
      </c>
      <c r="F59" s="184">
        <v>5</v>
      </c>
      <c r="G59" s="184" t="s">
        <v>205</v>
      </c>
      <c r="H59" s="184"/>
      <c r="I59" s="178">
        <f t="shared" si="0"/>
        <v>0</v>
      </c>
      <c r="J59" s="184"/>
      <c r="K59" s="179">
        <f t="shared" si="1"/>
        <v>0</v>
      </c>
    </row>
    <row r="60" spans="1:11" ht="12.75" customHeight="1">
      <c r="A60" s="180">
        <f t="shared" si="2"/>
        <v>54</v>
      </c>
      <c r="B60" s="181">
        <v>751</v>
      </c>
      <c r="C60" s="182"/>
      <c r="D60" s="183" t="s">
        <v>315</v>
      </c>
      <c r="E60" s="184" t="s">
        <v>316</v>
      </c>
      <c r="F60" s="184">
        <v>3</v>
      </c>
      <c r="G60" s="184" t="s">
        <v>205</v>
      </c>
      <c r="H60" s="184"/>
      <c r="I60" s="178">
        <f t="shared" si="0"/>
        <v>0</v>
      </c>
      <c r="J60" s="184"/>
      <c r="K60" s="179">
        <f t="shared" si="1"/>
        <v>0</v>
      </c>
    </row>
    <row r="61" spans="1:11" ht="12.75" customHeight="1">
      <c r="A61" s="180">
        <f t="shared" si="2"/>
        <v>55</v>
      </c>
      <c r="B61" s="181">
        <v>751</v>
      </c>
      <c r="C61" s="182"/>
      <c r="D61" s="183" t="s">
        <v>317</v>
      </c>
      <c r="E61" s="184" t="s">
        <v>318</v>
      </c>
      <c r="F61" s="184">
        <v>3</v>
      </c>
      <c r="G61" s="184" t="s">
        <v>205</v>
      </c>
      <c r="H61" s="184"/>
      <c r="I61" s="178">
        <f t="shared" si="0"/>
        <v>0</v>
      </c>
      <c r="J61" s="184"/>
      <c r="K61" s="179">
        <f t="shared" si="1"/>
        <v>0</v>
      </c>
    </row>
    <row r="62" spans="1:11" ht="12.75" customHeight="1" thickBot="1">
      <c r="A62" s="180">
        <f t="shared" si="2"/>
        <v>56</v>
      </c>
      <c r="B62" s="181">
        <v>751</v>
      </c>
      <c r="C62" s="182"/>
      <c r="D62" s="183" t="s">
        <v>319</v>
      </c>
      <c r="E62" s="184" t="s">
        <v>320</v>
      </c>
      <c r="F62" s="184">
        <v>66</v>
      </c>
      <c r="G62" s="184" t="s">
        <v>124</v>
      </c>
      <c r="H62" s="184"/>
      <c r="I62" s="178">
        <f>F62*H62</f>
        <v>0</v>
      </c>
      <c r="J62" s="184"/>
      <c r="K62" s="179">
        <f>F62*J62</f>
        <v>0</v>
      </c>
    </row>
    <row r="63" spans="1:11" ht="13.8" thickBot="1">
      <c r="A63" s="162"/>
      <c r="B63" s="185"/>
      <c r="C63" s="186" t="s">
        <v>321</v>
      </c>
      <c r="D63" s="272" t="str">
        <f>CONCATENATE(C4," - ",E4)</f>
        <v>1 - Větrání 1. a  2.NP</v>
      </c>
      <c r="E63" s="272"/>
      <c r="F63" s="272"/>
      <c r="G63" s="272"/>
      <c r="H63" s="272"/>
      <c r="I63" s="187">
        <f>SUM(I5:I62)</f>
        <v>0</v>
      </c>
      <c r="J63" s="188"/>
      <c r="K63" s="189">
        <f>SUM(K5:K62)</f>
        <v>0</v>
      </c>
    </row>
    <row r="64" spans="1:11" ht="4.5" customHeight="1" thickBot="1">
      <c r="C64" s="190"/>
      <c r="D64" s="190"/>
      <c r="E64" s="191"/>
      <c r="F64" s="192"/>
      <c r="G64" s="193"/>
      <c r="H64" s="194"/>
      <c r="I64" s="194"/>
      <c r="J64" s="194"/>
      <c r="K64" s="195"/>
    </row>
    <row r="65" spans="1:11" ht="13.8" thickBot="1">
      <c r="A65" s="161" t="s">
        <v>201</v>
      </c>
      <c r="B65" s="161"/>
      <c r="C65" s="161" t="s">
        <v>78</v>
      </c>
      <c r="D65" s="163"/>
      <c r="E65" s="196" t="s">
        <v>322</v>
      </c>
      <c r="F65" s="197"/>
      <c r="G65" s="198"/>
      <c r="H65" s="199"/>
      <c r="I65" s="199"/>
      <c r="J65" s="199"/>
      <c r="K65" s="200"/>
    </row>
    <row r="66" spans="1:11" s="176" customFormat="1" ht="34.5" customHeight="1">
      <c r="A66" s="180">
        <v>57</v>
      </c>
      <c r="B66" s="180">
        <v>751</v>
      </c>
      <c r="C66" s="201"/>
      <c r="D66" s="183" t="s">
        <v>323</v>
      </c>
      <c r="E66" s="172" t="s">
        <v>324</v>
      </c>
      <c r="F66" s="173">
        <v>1</v>
      </c>
      <c r="G66" s="173" t="s">
        <v>205</v>
      </c>
      <c r="H66" s="173"/>
      <c r="I66" s="174">
        <f t="shared" ref="I66:I71" si="3">F66*H66</f>
        <v>0</v>
      </c>
      <c r="J66" s="173"/>
      <c r="K66" s="175">
        <f t="shared" ref="K66:K71" si="4">F66*J66</f>
        <v>0</v>
      </c>
    </row>
    <row r="67" spans="1:11" ht="12.75" customHeight="1">
      <c r="A67" s="180">
        <f t="shared" ref="A67:A72" si="5">A66+1</f>
        <v>58</v>
      </c>
      <c r="B67" s="181">
        <v>751</v>
      </c>
      <c r="C67" s="182"/>
      <c r="D67" s="202" t="s">
        <v>325</v>
      </c>
      <c r="E67" s="177" t="s">
        <v>326</v>
      </c>
      <c r="F67" s="177">
        <v>6</v>
      </c>
      <c r="G67" s="177" t="s">
        <v>205</v>
      </c>
      <c r="H67" s="177"/>
      <c r="I67" s="178">
        <f>F67*H67</f>
        <v>0</v>
      </c>
      <c r="J67" s="177"/>
      <c r="K67" s="179">
        <f>F67*J67</f>
        <v>0</v>
      </c>
    </row>
    <row r="68" spans="1:11" ht="12.75" customHeight="1">
      <c r="A68" s="180">
        <f t="shared" si="5"/>
        <v>59</v>
      </c>
      <c r="B68" s="181">
        <v>751</v>
      </c>
      <c r="C68" s="182"/>
      <c r="D68" s="202" t="s">
        <v>327</v>
      </c>
      <c r="E68" s="177" t="s">
        <v>328</v>
      </c>
      <c r="F68" s="177">
        <v>2</v>
      </c>
      <c r="G68" s="177" t="s">
        <v>205</v>
      </c>
      <c r="H68" s="177"/>
      <c r="I68" s="178">
        <f t="shared" si="3"/>
        <v>0</v>
      </c>
      <c r="J68" s="177"/>
      <c r="K68" s="179">
        <f t="shared" si="4"/>
        <v>0</v>
      </c>
    </row>
    <row r="69" spans="1:11" ht="12.75" customHeight="1">
      <c r="A69" s="180">
        <f t="shared" si="5"/>
        <v>60</v>
      </c>
      <c r="B69" s="181">
        <v>751</v>
      </c>
      <c r="C69" s="182"/>
      <c r="D69" s="202" t="s">
        <v>329</v>
      </c>
      <c r="E69" s="177" t="s">
        <v>330</v>
      </c>
      <c r="F69" s="177">
        <v>1</v>
      </c>
      <c r="G69" s="177" t="s">
        <v>205</v>
      </c>
      <c r="H69" s="177"/>
      <c r="I69" s="178">
        <f t="shared" si="3"/>
        <v>0</v>
      </c>
      <c r="J69" s="177"/>
      <c r="K69" s="179">
        <f t="shared" si="4"/>
        <v>0</v>
      </c>
    </row>
    <row r="70" spans="1:11" ht="12.75" customHeight="1">
      <c r="A70" s="180">
        <f t="shared" si="5"/>
        <v>61</v>
      </c>
      <c r="B70" s="181">
        <v>751</v>
      </c>
      <c r="C70" s="182"/>
      <c r="D70" s="202" t="s">
        <v>331</v>
      </c>
      <c r="E70" s="177" t="s">
        <v>332</v>
      </c>
      <c r="F70" s="177">
        <v>1</v>
      </c>
      <c r="G70" s="177" t="s">
        <v>205</v>
      </c>
      <c r="H70" s="177"/>
      <c r="I70" s="178">
        <f t="shared" si="3"/>
        <v>0</v>
      </c>
      <c r="J70" s="177"/>
      <c r="K70" s="179">
        <f t="shared" si="4"/>
        <v>0</v>
      </c>
    </row>
    <row r="71" spans="1:11" ht="12.75" customHeight="1">
      <c r="A71" s="180">
        <f t="shared" si="5"/>
        <v>62</v>
      </c>
      <c r="B71" s="181">
        <v>751</v>
      </c>
      <c r="C71" s="182"/>
      <c r="D71" s="202" t="s">
        <v>333</v>
      </c>
      <c r="E71" s="177" t="s">
        <v>334</v>
      </c>
      <c r="F71" s="177">
        <v>1</v>
      </c>
      <c r="G71" s="177" t="s">
        <v>205</v>
      </c>
      <c r="H71" s="177"/>
      <c r="I71" s="178">
        <f t="shared" si="3"/>
        <v>0</v>
      </c>
      <c r="J71" s="177"/>
      <c r="K71" s="179">
        <f t="shared" si="4"/>
        <v>0</v>
      </c>
    </row>
    <row r="72" spans="1:11" ht="12.75" customHeight="1" thickBot="1">
      <c r="A72" s="180">
        <f t="shared" si="5"/>
        <v>63</v>
      </c>
      <c r="B72" s="181">
        <v>751</v>
      </c>
      <c r="C72" s="182"/>
      <c r="D72" s="202" t="s">
        <v>335</v>
      </c>
      <c r="E72" s="203" t="s">
        <v>336</v>
      </c>
      <c r="F72" s="203">
        <v>55</v>
      </c>
      <c r="G72" s="203" t="s">
        <v>210</v>
      </c>
      <c r="H72" s="177"/>
      <c r="I72" s="178">
        <f>F72*H72</f>
        <v>0</v>
      </c>
      <c r="J72" s="177"/>
      <c r="K72" s="179">
        <f>F72*J72</f>
        <v>0</v>
      </c>
    </row>
    <row r="73" spans="1:11" ht="13.8" thickBot="1">
      <c r="A73" s="162"/>
      <c r="B73" s="185"/>
      <c r="C73" s="186" t="s">
        <v>321</v>
      </c>
      <c r="D73" s="272" t="str">
        <f>CONCATENATE(C65," - ",E65)</f>
        <v xml:space="preserve">2 - Klimatizace  2.NP    </v>
      </c>
      <c r="E73" s="272"/>
      <c r="F73" s="272"/>
      <c r="G73" s="272"/>
      <c r="H73" s="272"/>
      <c r="I73" s="187">
        <f>SUM(I66:I72)</f>
        <v>0</v>
      </c>
      <c r="J73" s="188"/>
      <c r="K73" s="189">
        <f>SUM(K66:K72)</f>
        <v>0</v>
      </c>
    </row>
    <row r="74" spans="1:11" ht="3" customHeight="1" thickBot="1">
      <c r="C74" s="190"/>
      <c r="D74" s="190"/>
      <c r="E74" s="191"/>
      <c r="F74" s="192"/>
      <c r="G74" s="193"/>
      <c r="H74" s="194"/>
      <c r="I74" s="194"/>
      <c r="J74" s="194"/>
      <c r="K74" s="195"/>
    </row>
    <row r="75" spans="1:11" ht="13.8" thickBot="1">
      <c r="A75" s="161" t="s">
        <v>201</v>
      </c>
      <c r="B75" s="161"/>
      <c r="C75" s="161" t="s">
        <v>108</v>
      </c>
      <c r="D75" s="163"/>
      <c r="E75" s="196" t="s">
        <v>337</v>
      </c>
      <c r="F75" s="197"/>
      <c r="G75" s="198"/>
      <c r="H75" s="199"/>
      <c r="I75" s="199"/>
      <c r="J75" s="199"/>
      <c r="K75" s="200"/>
    </row>
    <row r="76" spans="1:11" s="176" customFormat="1" ht="36" customHeight="1">
      <c r="A76" s="180">
        <v>64</v>
      </c>
      <c r="B76" s="180">
        <v>751</v>
      </c>
      <c r="C76" s="201"/>
      <c r="D76" s="202" t="s">
        <v>338</v>
      </c>
      <c r="E76" s="172" t="s">
        <v>324</v>
      </c>
      <c r="F76" s="173">
        <v>1</v>
      </c>
      <c r="G76" s="173" t="s">
        <v>205</v>
      </c>
      <c r="H76" s="173"/>
      <c r="I76" s="174">
        <f>F76*H76</f>
        <v>0</v>
      </c>
      <c r="J76" s="173"/>
      <c r="K76" s="175">
        <f>F76*J76</f>
        <v>0</v>
      </c>
    </row>
    <row r="77" spans="1:11">
      <c r="A77" s="180">
        <f>A76+1</f>
        <v>65</v>
      </c>
      <c r="B77" s="181">
        <v>751</v>
      </c>
      <c r="C77" s="182"/>
      <c r="D77" s="202" t="s">
        <v>339</v>
      </c>
      <c r="E77" s="177" t="s">
        <v>326</v>
      </c>
      <c r="F77" s="177">
        <v>5</v>
      </c>
      <c r="G77" s="177" t="s">
        <v>205</v>
      </c>
      <c r="H77" s="177"/>
      <c r="I77" s="178">
        <f>F77*H77</f>
        <v>0</v>
      </c>
      <c r="J77" s="177"/>
      <c r="K77" s="179">
        <f>F77*J77</f>
        <v>0</v>
      </c>
    </row>
    <row r="78" spans="1:11">
      <c r="A78" s="180">
        <f>A77+1</f>
        <v>66</v>
      </c>
      <c r="B78" s="181">
        <v>751</v>
      </c>
      <c r="C78" s="182"/>
      <c r="D78" s="202" t="s">
        <v>340</v>
      </c>
      <c r="E78" s="177" t="s">
        <v>332</v>
      </c>
      <c r="F78" s="177">
        <v>3</v>
      </c>
      <c r="G78" s="177" t="s">
        <v>205</v>
      </c>
      <c r="H78" s="177"/>
      <c r="I78" s="178">
        <f>F78*H78</f>
        <v>0</v>
      </c>
      <c r="J78" s="177"/>
      <c r="K78" s="179">
        <f>F78*J78</f>
        <v>0</v>
      </c>
    </row>
    <row r="79" spans="1:11">
      <c r="A79" s="180">
        <f>A78+1</f>
        <v>67</v>
      </c>
      <c r="B79" s="181">
        <v>751</v>
      </c>
      <c r="C79" s="182"/>
      <c r="D79" s="202" t="s">
        <v>341</v>
      </c>
      <c r="E79" s="177" t="s">
        <v>342</v>
      </c>
      <c r="F79" s="177">
        <v>1</v>
      </c>
      <c r="G79" s="177" t="s">
        <v>205</v>
      </c>
      <c r="H79" s="177"/>
      <c r="I79" s="178">
        <f>F79*H79</f>
        <v>0</v>
      </c>
      <c r="J79" s="177"/>
      <c r="K79" s="179">
        <f>F79*J79</f>
        <v>0</v>
      </c>
    </row>
    <row r="80" spans="1:11" ht="13.8" thickBot="1">
      <c r="A80" s="180">
        <f>A79+1</f>
        <v>68</v>
      </c>
      <c r="B80" s="181">
        <v>751</v>
      </c>
      <c r="C80" s="182"/>
      <c r="D80" s="202" t="s">
        <v>343</v>
      </c>
      <c r="E80" s="203" t="s">
        <v>336</v>
      </c>
      <c r="F80" s="203">
        <v>59</v>
      </c>
      <c r="G80" s="203" t="s">
        <v>210</v>
      </c>
      <c r="H80" s="177"/>
      <c r="I80" s="178">
        <f>F80*H80</f>
        <v>0</v>
      </c>
      <c r="J80" s="177"/>
      <c r="K80" s="179">
        <f>F80*J80</f>
        <v>0</v>
      </c>
    </row>
    <row r="81" spans="1:11" ht="13.8" thickBot="1">
      <c r="A81" s="162"/>
      <c r="B81" s="185"/>
      <c r="C81" s="186" t="s">
        <v>321</v>
      </c>
      <c r="D81" s="272" t="str">
        <f>CONCATENATE(C75," - ",E75)</f>
        <v xml:space="preserve">3 - Klimatizace 1.PP a 1.NP    </v>
      </c>
      <c r="E81" s="272"/>
      <c r="F81" s="272"/>
      <c r="G81" s="272"/>
      <c r="H81" s="272"/>
      <c r="I81" s="187">
        <f>SUM(I76:I80)</f>
        <v>0</v>
      </c>
      <c r="J81" s="188"/>
      <c r="K81" s="189">
        <f>SUM(K76:K80)</f>
        <v>0</v>
      </c>
    </row>
    <row r="82" spans="1:11" ht="3" customHeight="1" thickBot="1">
      <c r="C82" s="190"/>
      <c r="D82" s="190"/>
      <c r="E82" s="191"/>
      <c r="F82" s="192"/>
      <c r="G82" s="193"/>
      <c r="H82" s="194"/>
      <c r="I82" s="194"/>
      <c r="J82" s="194"/>
      <c r="K82" s="195"/>
    </row>
    <row r="83" spans="1:11" ht="13.8" thickBot="1">
      <c r="A83" s="161" t="s">
        <v>201</v>
      </c>
      <c r="B83" s="161"/>
      <c r="C83" s="161" t="s">
        <v>115</v>
      </c>
      <c r="D83" s="163"/>
      <c r="E83" s="196" t="s">
        <v>344</v>
      </c>
      <c r="F83" s="197"/>
      <c r="G83" s="198"/>
      <c r="H83" s="199"/>
      <c r="I83" s="199"/>
      <c r="J83" s="199"/>
      <c r="K83" s="200"/>
    </row>
    <row r="84" spans="1:11" s="176" customFormat="1" ht="22.5" customHeight="1">
      <c r="A84" s="180">
        <v>69</v>
      </c>
      <c r="B84" s="180">
        <v>751</v>
      </c>
      <c r="C84" s="201"/>
      <c r="D84" s="202" t="s">
        <v>345</v>
      </c>
      <c r="E84" s="173" t="s">
        <v>346</v>
      </c>
      <c r="F84" s="173">
        <v>1</v>
      </c>
      <c r="G84" s="173" t="s">
        <v>205</v>
      </c>
      <c r="H84" s="173"/>
      <c r="I84" s="174">
        <f>F84*H84</f>
        <v>0</v>
      </c>
      <c r="J84" s="173"/>
      <c r="K84" s="175">
        <f>F84*J84</f>
        <v>0</v>
      </c>
    </row>
    <row r="85" spans="1:11">
      <c r="A85" s="180">
        <f>A84+1</f>
        <v>70</v>
      </c>
      <c r="B85" s="181">
        <v>751</v>
      </c>
      <c r="C85" s="182"/>
      <c r="D85" s="202" t="s">
        <v>347</v>
      </c>
      <c r="E85" s="177" t="s">
        <v>348</v>
      </c>
      <c r="F85" s="177">
        <v>1</v>
      </c>
      <c r="G85" s="177" t="s">
        <v>205</v>
      </c>
      <c r="H85" s="177"/>
      <c r="I85" s="178">
        <f>F85*H85</f>
        <v>0</v>
      </c>
      <c r="J85" s="177"/>
      <c r="K85" s="179">
        <f>F85*J85</f>
        <v>0</v>
      </c>
    </row>
    <row r="86" spans="1:11" ht="13.8" thickBot="1">
      <c r="A86" s="180">
        <f>A85+1</f>
        <v>71</v>
      </c>
      <c r="B86" s="181">
        <v>751</v>
      </c>
      <c r="C86" s="182"/>
      <c r="D86" s="202" t="s">
        <v>349</v>
      </c>
      <c r="E86" s="203" t="s">
        <v>350</v>
      </c>
      <c r="F86" s="203">
        <v>20</v>
      </c>
      <c r="G86" s="203" t="s">
        <v>210</v>
      </c>
      <c r="H86" s="177"/>
      <c r="I86" s="178">
        <f>F86*H86</f>
        <v>0</v>
      </c>
      <c r="J86" s="177"/>
      <c r="K86" s="179">
        <f>F86*J86</f>
        <v>0</v>
      </c>
    </row>
    <row r="87" spans="1:11" ht="13.8" thickBot="1">
      <c r="A87" s="162"/>
      <c r="B87" s="185"/>
      <c r="C87" s="186" t="s">
        <v>321</v>
      </c>
      <c r="D87" s="272" t="str">
        <f>CONCATENATE(C83," - ",E83)</f>
        <v>4 - Klimatizace server</v>
      </c>
      <c r="E87" s="272"/>
      <c r="F87" s="272"/>
      <c r="G87" s="272"/>
      <c r="H87" s="272"/>
      <c r="I87" s="187">
        <f>SUM(I84:I86)</f>
        <v>0</v>
      </c>
      <c r="J87" s="188"/>
      <c r="K87" s="189">
        <f>SUM(K84:K86)</f>
        <v>0</v>
      </c>
    </row>
    <row r="88" spans="1:11" ht="3" customHeight="1" thickBot="1">
      <c r="C88" s="190"/>
      <c r="D88" s="190"/>
      <c r="E88" s="191"/>
      <c r="F88" s="192"/>
      <c r="G88" s="193"/>
      <c r="H88" s="194"/>
      <c r="I88" s="194"/>
      <c r="J88" s="194"/>
      <c r="K88" s="195"/>
    </row>
    <row r="89" spans="1:11" ht="13.8" thickBot="1">
      <c r="A89" s="161" t="s">
        <v>201</v>
      </c>
      <c r="B89" s="161"/>
      <c r="C89" s="161" t="s">
        <v>129</v>
      </c>
      <c r="D89" s="163"/>
      <c r="E89" s="196" t="s">
        <v>351</v>
      </c>
      <c r="F89" s="197"/>
      <c r="G89" s="198"/>
      <c r="H89" s="199"/>
      <c r="I89" s="199"/>
      <c r="J89" s="199"/>
      <c r="K89" s="200"/>
    </row>
    <row r="90" spans="1:11" s="176" customFormat="1" ht="22.5" customHeight="1">
      <c r="A90" s="180">
        <v>72</v>
      </c>
      <c r="B90" s="180">
        <v>751</v>
      </c>
      <c r="C90" s="201"/>
      <c r="D90" s="202" t="s">
        <v>352</v>
      </c>
      <c r="E90" s="177" t="s">
        <v>353</v>
      </c>
      <c r="F90" s="173">
        <v>5</v>
      </c>
      <c r="G90" s="173" t="s">
        <v>205</v>
      </c>
      <c r="H90" s="173"/>
      <c r="I90" s="174">
        <f t="shared" ref="I90:I128" si="6">F90*H90</f>
        <v>0</v>
      </c>
      <c r="J90" s="173"/>
      <c r="K90" s="175">
        <f t="shared" ref="K90:K125" si="7">F90*J90</f>
        <v>0</v>
      </c>
    </row>
    <row r="91" spans="1:11">
      <c r="A91" s="180">
        <f>A90+1</f>
        <v>73</v>
      </c>
      <c r="B91" s="181">
        <v>751</v>
      </c>
      <c r="C91" s="182"/>
      <c r="D91" s="202" t="s">
        <v>352</v>
      </c>
      <c r="E91" s="177" t="s">
        <v>354</v>
      </c>
      <c r="F91" s="177">
        <v>5</v>
      </c>
      <c r="G91" s="177" t="s">
        <v>205</v>
      </c>
      <c r="H91" s="177"/>
      <c r="I91" s="178">
        <f t="shared" si="6"/>
        <v>0</v>
      </c>
      <c r="J91" s="177"/>
      <c r="K91" s="179">
        <f t="shared" si="7"/>
        <v>0</v>
      </c>
    </row>
    <row r="92" spans="1:11" ht="20.399999999999999">
      <c r="A92" s="180">
        <f t="shared" ref="A92:A128" si="8">A91+1</f>
        <v>74</v>
      </c>
      <c r="B92" s="181">
        <v>751</v>
      </c>
      <c r="C92" s="182"/>
      <c r="D92" s="202" t="s">
        <v>355</v>
      </c>
      <c r="E92" s="177" t="s">
        <v>356</v>
      </c>
      <c r="F92" s="172">
        <v>1</v>
      </c>
      <c r="G92" s="172" t="s">
        <v>205</v>
      </c>
      <c r="H92" s="172"/>
      <c r="I92" s="204">
        <f t="shared" si="6"/>
        <v>0</v>
      </c>
      <c r="J92" s="172"/>
      <c r="K92" s="205">
        <f t="shared" si="7"/>
        <v>0</v>
      </c>
    </row>
    <row r="93" spans="1:11">
      <c r="A93" s="180">
        <f t="shared" si="8"/>
        <v>75</v>
      </c>
      <c r="B93" s="181">
        <v>751</v>
      </c>
      <c r="C93" s="182"/>
      <c r="D93" s="202" t="s">
        <v>355</v>
      </c>
      <c r="E93" s="177" t="s">
        <v>357</v>
      </c>
      <c r="F93" s="177">
        <v>1</v>
      </c>
      <c r="G93" s="177" t="s">
        <v>205</v>
      </c>
      <c r="H93" s="177"/>
      <c r="I93" s="178">
        <f t="shared" si="6"/>
        <v>0</v>
      </c>
      <c r="J93" s="177"/>
      <c r="K93" s="179">
        <f t="shared" si="7"/>
        <v>0</v>
      </c>
    </row>
    <row r="94" spans="1:11">
      <c r="A94" s="180">
        <f t="shared" si="8"/>
        <v>76</v>
      </c>
      <c r="B94" s="181">
        <v>751</v>
      </c>
      <c r="C94" s="182"/>
      <c r="D94" s="202" t="s">
        <v>358</v>
      </c>
      <c r="E94" s="184" t="s">
        <v>258</v>
      </c>
      <c r="F94" s="184">
        <v>15</v>
      </c>
      <c r="G94" s="184" t="s">
        <v>205</v>
      </c>
      <c r="H94" s="184"/>
      <c r="I94" s="178">
        <f t="shared" si="6"/>
        <v>0</v>
      </c>
      <c r="J94" s="184"/>
      <c r="K94" s="179">
        <f t="shared" si="7"/>
        <v>0</v>
      </c>
    </row>
    <row r="95" spans="1:11">
      <c r="A95" s="180">
        <f t="shared" si="8"/>
        <v>77</v>
      </c>
      <c r="B95" s="181">
        <v>751</v>
      </c>
      <c r="C95" s="182"/>
      <c r="D95" s="202" t="s">
        <v>359</v>
      </c>
      <c r="E95" s="184" t="s">
        <v>260</v>
      </c>
      <c r="F95" s="184">
        <v>1</v>
      </c>
      <c r="G95" s="184" t="s">
        <v>205</v>
      </c>
      <c r="H95" s="184"/>
      <c r="I95" s="178">
        <f t="shared" si="6"/>
        <v>0</v>
      </c>
      <c r="J95" s="184"/>
      <c r="K95" s="179">
        <f t="shared" si="7"/>
        <v>0</v>
      </c>
    </row>
    <row r="96" spans="1:11">
      <c r="A96" s="180">
        <f t="shared" si="8"/>
        <v>78</v>
      </c>
      <c r="B96" s="181">
        <v>751</v>
      </c>
      <c r="C96" s="182"/>
      <c r="D96" s="202" t="s">
        <v>360</v>
      </c>
      <c r="E96" s="184" t="s">
        <v>361</v>
      </c>
      <c r="F96" s="184">
        <v>3</v>
      </c>
      <c r="G96" s="184" t="s">
        <v>205</v>
      </c>
      <c r="H96" s="184"/>
      <c r="I96" s="178">
        <f t="shared" si="6"/>
        <v>0</v>
      </c>
      <c r="J96" s="184"/>
      <c r="K96" s="179">
        <f t="shared" si="7"/>
        <v>0</v>
      </c>
    </row>
    <row r="97" spans="1:11">
      <c r="A97" s="180">
        <f t="shared" si="8"/>
        <v>79</v>
      </c>
      <c r="B97" s="181">
        <v>751</v>
      </c>
      <c r="C97" s="182"/>
      <c r="D97" s="202" t="s">
        <v>362</v>
      </c>
      <c r="E97" s="184" t="s">
        <v>363</v>
      </c>
      <c r="F97" s="184">
        <v>2</v>
      </c>
      <c r="G97" s="184" t="s">
        <v>205</v>
      </c>
      <c r="H97" s="184"/>
      <c r="I97" s="178">
        <f t="shared" si="6"/>
        <v>0</v>
      </c>
      <c r="J97" s="184"/>
      <c r="K97" s="179">
        <f t="shared" si="7"/>
        <v>0</v>
      </c>
    </row>
    <row r="98" spans="1:11">
      <c r="A98" s="180">
        <f t="shared" si="8"/>
        <v>80</v>
      </c>
      <c r="B98" s="181">
        <v>751</v>
      </c>
      <c r="C98" s="182"/>
      <c r="D98" s="202" t="s">
        <v>364</v>
      </c>
      <c r="E98" s="184" t="s">
        <v>254</v>
      </c>
      <c r="F98" s="184">
        <v>1</v>
      </c>
      <c r="G98" s="184" t="s">
        <v>205</v>
      </c>
      <c r="H98" s="184"/>
      <c r="I98" s="178">
        <f t="shared" si="6"/>
        <v>0</v>
      </c>
      <c r="J98" s="184"/>
      <c r="K98" s="179">
        <f t="shared" si="7"/>
        <v>0</v>
      </c>
    </row>
    <row r="99" spans="1:11">
      <c r="A99" s="180">
        <f t="shared" si="8"/>
        <v>81</v>
      </c>
      <c r="B99" s="181">
        <v>751</v>
      </c>
      <c r="C99" s="182"/>
      <c r="D99" s="202" t="s">
        <v>365</v>
      </c>
      <c r="E99" s="184" t="s">
        <v>256</v>
      </c>
      <c r="F99" s="184">
        <v>1</v>
      </c>
      <c r="G99" s="184" t="s">
        <v>205</v>
      </c>
      <c r="H99" s="184"/>
      <c r="I99" s="178">
        <f t="shared" si="6"/>
        <v>0</v>
      </c>
      <c r="J99" s="184"/>
      <c r="K99" s="179">
        <f t="shared" si="7"/>
        <v>0</v>
      </c>
    </row>
    <row r="100" spans="1:11">
      <c r="A100" s="180">
        <f t="shared" si="8"/>
        <v>82</v>
      </c>
      <c r="B100" s="181">
        <v>751</v>
      </c>
      <c r="C100" s="182"/>
      <c r="D100" s="202" t="s">
        <v>366</v>
      </c>
      <c r="E100" s="177" t="s">
        <v>242</v>
      </c>
      <c r="F100" s="177">
        <v>2</v>
      </c>
      <c r="G100" s="177" t="s">
        <v>205</v>
      </c>
      <c r="H100" s="177"/>
      <c r="I100" s="178">
        <f t="shared" si="6"/>
        <v>0</v>
      </c>
      <c r="J100" s="177"/>
      <c r="K100" s="179">
        <f t="shared" si="7"/>
        <v>0</v>
      </c>
    </row>
    <row r="101" spans="1:11">
      <c r="A101" s="180">
        <f t="shared" si="8"/>
        <v>83</v>
      </c>
      <c r="B101" s="181">
        <v>751</v>
      </c>
      <c r="C101" s="182"/>
      <c r="D101" s="202" t="s">
        <v>367</v>
      </c>
      <c r="E101" s="177" t="s">
        <v>246</v>
      </c>
      <c r="F101" s="177">
        <v>2</v>
      </c>
      <c r="G101" s="177" t="s">
        <v>205</v>
      </c>
      <c r="H101" s="177"/>
      <c r="I101" s="178">
        <f t="shared" si="6"/>
        <v>0</v>
      </c>
      <c r="J101" s="177"/>
      <c r="K101" s="179">
        <f t="shared" si="7"/>
        <v>0</v>
      </c>
    </row>
    <row r="102" spans="1:11">
      <c r="A102" s="180">
        <f t="shared" si="8"/>
        <v>84</v>
      </c>
      <c r="B102" s="181">
        <v>751</v>
      </c>
      <c r="C102" s="182"/>
      <c r="D102" s="202" t="s">
        <v>368</v>
      </c>
      <c r="E102" s="184" t="s">
        <v>369</v>
      </c>
      <c r="F102" s="184">
        <v>1</v>
      </c>
      <c r="G102" s="184" t="s">
        <v>205</v>
      </c>
      <c r="H102" s="184"/>
      <c r="I102" s="178">
        <f t="shared" si="6"/>
        <v>0</v>
      </c>
      <c r="J102" s="184"/>
      <c r="K102" s="179">
        <f t="shared" si="7"/>
        <v>0</v>
      </c>
    </row>
    <row r="103" spans="1:11">
      <c r="A103" s="180">
        <f t="shared" si="8"/>
        <v>85</v>
      </c>
      <c r="B103" s="181">
        <v>751</v>
      </c>
      <c r="C103" s="182"/>
      <c r="D103" s="202" t="s">
        <v>370</v>
      </c>
      <c r="E103" s="184" t="s">
        <v>371</v>
      </c>
      <c r="F103" s="184">
        <v>1</v>
      </c>
      <c r="G103" s="184" t="s">
        <v>205</v>
      </c>
      <c r="H103" s="184"/>
      <c r="I103" s="178">
        <f t="shared" si="6"/>
        <v>0</v>
      </c>
      <c r="J103" s="184"/>
      <c r="K103" s="179">
        <f t="shared" si="7"/>
        <v>0</v>
      </c>
    </row>
    <row r="104" spans="1:11">
      <c r="A104" s="180">
        <f t="shared" si="8"/>
        <v>86</v>
      </c>
      <c r="B104" s="181">
        <v>751</v>
      </c>
      <c r="C104" s="182"/>
      <c r="D104" s="202" t="s">
        <v>372</v>
      </c>
      <c r="E104" s="184" t="s">
        <v>272</v>
      </c>
      <c r="F104" s="184">
        <v>7</v>
      </c>
      <c r="G104" s="184" t="s">
        <v>210</v>
      </c>
      <c r="H104" s="184"/>
      <c r="I104" s="178">
        <f t="shared" si="6"/>
        <v>0</v>
      </c>
      <c r="J104" s="184"/>
      <c r="K104" s="179">
        <f t="shared" si="7"/>
        <v>0</v>
      </c>
    </row>
    <row r="105" spans="1:11">
      <c r="A105" s="180">
        <f t="shared" si="8"/>
        <v>87</v>
      </c>
      <c r="B105" s="181">
        <v>751</v>
      </c>
      <c r="C105" s="182"/>
      <c r="D105" s="202" t="s">
        <v>373</v>
      </c>
      <c r="E105" s="184" t="s">
        <v>274</v>
      </c>
      <c r="F105" s="184">
        <v>1</v>
      </c>
      <c r="G105" s="184" t="s">
        <v>210</v>
      </c>
      <c r="H105" s="184"/>
      <c r="I105" s="178">
        <f t="shared" si="6"/>
        <v>0</v>
      </c>
      <c r="J105" s="184"/>
      <c r="K105" s="179">
        <f t="shared" si="7"/>
        <v>0</v>
      </c>
    </row>
    <row r="106" spans="1:11">
      <c r="A106" s="180">
        <f t="shared" si="8"/>
        <v>88</v>
      </c>
      <c r="B106" s="181">
        <v>751</v>
      </c>
      <c r="C106" s="182"/>
      <c r="D106" s="202" t="s">
        <v>374</v>
      </c>
      <c r="E106" s="184" t="s">
        <v>276</v>
      </c>
      <c r="F106" s="184">
        <v>15</v>
      </c>
      <c r="G106" s="184" t="s">
        <v>210</v>
      </c>
      <c r="H106" s="184"/>
      <c r="I106" s="178">
        <f t="shared" si="6"/>
        <v>0</v>
      </c>
      <c r="J106" s="184"/>
      <c r="K106" s="179">
        <f t="shared" si="7"/>
        <v>0</v>
      </c>
    </row>
    <row r="107" spans="1:11">
      <c r="A107" s="180">
        <f t="shared" si="8"/>
        <v>89</v>
      </c>
      <c r="B107" s="181">
        <v>751</v>
      </c>
      <c r="C107" s="182"/>
      <c r="D107" s="202" t="s">
        <v>375</v>
      </c>
      <c r="E107" s="184" t="s">
        <v>278</v>
      </c>
      <c r="F107" s="184">
        <v>13</v>
      </c>
      <c r="G107" s="184" t="s">
        <v>210</v>
      </c>
      <c r="H107" s="184"/>
      <c r="I107" s="178">
        <f t="shared" si="6"/>
        <v>0</v>
      </c>
      <c r="J107" s="184"/>
      <c r="K107" s="179">
        <f t="shared" si="7"/>
        <v>0</v>
      </c>
    </row>
    <row r="108" spans="1:11">
      <c r="A108" s="180">
        <f t="shared" si="8"/>
        <v>90</v>
      </c>
      <c r="B108" s="181">
        <v>751</v>
      </c>
      <c r="C108" s="182"/>
      <c r="D108" s="202" t="s">
        <v>376</v>
      </c>
      <c r="E108" s="184" t="s">
        <v>280</v>
      </c>
      <c r="F108" s="184">
        <v>7</v>
      </c>
      <c r="G108" s="184" t="s">
        <v>210</v>
      </c>
      <c r="H108" s="184"/>
      <c r="I108" s="178">
        <f t="shared" si="6"/>
        <v>0</v>
      </c>
      <c r="J108" s="184"/>
      <c r="K108" s="179">
        <f t="shared" si="7"/>
        <v>0</v>
      </c>
    </row>
    <row r="109" spans="1:11">
      <c r="A109" s="180">
        <f t="shared" si="8"/>
        <v>91</v>
      </c>
      <c r="B109" s="181">
        <v>751</v>
      </c>
      <c r="C109" s="182"/>
      <c r="D109" s="202" t="s">
        <v>377</v>
      </c>
      <c r="E109" s="184" t="s">
        <v>282</v>
      </c>
      <c r="F109" s="184">
        <v>7</v>
      </c>
      <c r="G109" s="184" t="s">
        <v>205</v>
      </c>
      <c r="H109" s="184"/>
      <c r="I109" s="178">
        <f t="shared" si="6"/>
        <v>0</v>
      </c>
      <c r="J109" s="184"/>
      <c r="K109" s="179">
        <f t="shared" si="7"/>
        <v>0</v>
      </c>
    </row>
    <row r="110" spans="1:11">
      <c r="A110" s="180">
        <f t="shared" si="8"/>
        <v>92</v>
      </c>
      <c r="B110" s="181">
        <v>751</v>
      </c>
      <c r="C110" s="182"/>
      <c r="D110" s="202" t="s">
        <v>378</v>
      </c>
      <c r="E110" s="184" t="s">
        <v>284</v>
      </c>
      <c r="F110" s="184">
        <v>1</v>
      </c>
      <c r="G110" s="184" t="s">
        <v>205</v>
      </c>
      <c r="H110" s="184"/>
      <c r="I110" s="178">
        <f t="shared" si="6"/>
        <v>0</v>
      </c>
      <c r="J110" s="184"/>
      <c r="K110" s="179">
        <f t="shared" si="7"/>
        <v>0</v>
      </c>
    </row>
    <row r="111" spans="1:11">
      <c r="A111" s="180">
        <f t="shared" si="8"/>
        <v>93</v>
      </c>
      <c r="B111" s="181">
        <v>751</v>
      </c>
      <c r="C111" s="182"/>
      <c r="D111" s="202" t="s">
        <v>379</v>
      </c>
      <c r="E111" s="184" t="s">
        <v>286</v>
      </c>
      <c r="F111" s="184">
        <v>10</v>
      </c>
      <c r="G111" s="184" t="s">
        <v>205</v>
      </c>
      <c r="H111" s="184"/>
      <c r="I111" s="178">
        <f t="shared" si="6"/>
        <v>0</v>
      </c>
      <c r="J111" s="184"/>
      <c r="K111" s="179">
        <f t="shared" si="7"/>
        <v>0</v>
      </c>
    </row>
    <row r="112" spans="1:11">
      <c r="A112" s="180">
        <f t="shared" si="8"/>
        <v>94</v>
      </c>
      <c r="B112" s="181">
        <v>751</v>
      </c>
      <c r="C112" s="182"/>
      <c r="D112" s="202" t="s">
        <v>380</v>
      </c>
      <c r="E112" s="184" t="s">
        <v>288</v>
      </c>
      <c r="F112" s="184">
        <v>3</v>
      </c>
      <c r="G112" s="184" t="s">
        <v>205</v>
      </c>
      <c r="H112" s="184"/>
      <c r="I112" s="178">
        <f t="shared" si="6"/>
        <v>0</v>
      </c>
      <c r="J112" s="184"/>
      <c r="K112" s="179">
        <f t="shared" si="7"/>
        <v>0</v>
      </c>
    </row>
    <row r="113" spans="1:11">
      <c r="A113" s="180">
        <f t="shared" si="8"/>
        <v>95</v>
      </c>
      <c r="B113" s="181">
        <v>751</v>
      </c>
      <c r="C113" s="182"/>
      <c r="D113" s="202" t="s">
        <v>381</v>
      </c>
      <c r="E113" s="184" t="s">
        <v>298</v>
      </c>
      <c r="F113" s="184">
        <v>2</v>
      </c>
      <c r="G113" s="184" t="s">
        <v>205</v>
      </c>
      <c r="H113" s="184"/>
      <c r="I113" s="178">
        <f t="shared" si="6"/>
        <v>0</v>
      </c>
      <c r="J113" s="184"/>
      <c r="K113" s="179">
        <f t="shared" si="7"/>
        <v>0</v>
      </c>
    </row>
    <row r="114" spans="1:11">
      <c r="A114" s="180">
        <f t="shared" si="8"/>
        <v>96</v>
      </c>
      <c r="B114" s="181">
        <v>751</v>
      </c>
      <c r="C114" s="182"/>
      <c r="D114" s="202" t="s">
        <v>382</v>
      </c>
      <c r="E114" s="184" t="s">
        <v>383</v>
      </c>
      <c r="F114" s="184">
        <v>1</v>
      </c>
      <c r="G114" s="184" t="s">
        <v>205</v>
      </c>
      <c r="H114" s="184"/>
      <c r="I114" s="178">
        <f t="shared" si="6"/>
        <v>0</v>
      </c>
      <c r="J114" s="184"/>
      <c r="K114" s="179">
        <f t="shared" si="7"/>
        <v>0</v>
      </c>
    </row>
    <row r="115" spans="1:11">
      <c r="A115" s="180">
        <f t="shared" si="8"/>
        <v>97</v>
      </c>
      <c r="B115" s="181">
        <v>751</v>
      </c>
      <c r="C115" s="182"/>
      <c r="D115" s="202" t="s">
        <v>384</v>
      </c>
      <c r="E115" s="184" t="s">
        <v>385</v>
      </c>
      <c r="F115" s="184">
        <v>2</v>
      </c>
      <c r="G115" s="184" t="s">
        <v>205</v>
      </c>
      <c r="H115" s="184"/>
      <c r="I115" s="178">
        <f>F115*H115</f>
        <v>0</v>
      </c>
      <c r="J115" s="184"/>
      <c r="K115" s="179">
        <f>F115*J115</f>
        <v>0</v>
      </c>
    </row>
    <row r="116" spans="1:11">
      <c r="A116" s="180">
        <f t="shared" si="8"/>
        <v>98</v>
      </c>
      <c r="B116" s="181">
        <v>751</v>
      </c>
      <c r="C116" s="182"/>
      <c r="D116" s="202" t="s">
        <v>386</v>
      </c>
      <c r="E116" s="184" t="s">
        <v>387</v>
      </c>
      <c r="F116" s="184">
        <v>6</v>
      </c>
      <c r="G116" s="184" t="s">
        <v>205</v>
      </c>
      <c r="H116" s="184"/>
      <c r="I116" s="178">
        <f t="shared" si="6"/>
        <v>0</v>
      </c>
      <c r="J116" s="184"/>
      <c r="K116" s="179">
        <f t="shared" si="7"/>
        <v>0</v>
      </c>
    </row>
    <row r="117" spans="1:11">
      <c r="A117" s="180">
        <f t="shared" si="8"/>
        <v>99</v>
      </c>
      <c r="B117" s="181">
        <v>751</v>
      </c>
      <c r="C117" s="182"/>
      <c r="D117" s="202" t="s">
        <v>388</v>
      </c>
      <c r="E117" s="184" t="s">
        <v>389</v>
      </c>
      <c r="F117" s="184">
        <v>6</v>
      </c>
      <c r="G117" s="184" t="s">
        <v>205</v>
      </c>
      <c r="H117" s="184"/>
      <c r="I117" s="178">
        <f t="shared" si="6"/>
        <v>0</v>
      </c>
      <c r="J117" s="184"/>
      <c r="K117" s="179">
        <f t="shared" si="7"/>
        <v>0</v>
      </c>
    </row>
    <row r="118" spans="1:11">
      <c r="A118" s="180">
        <f t="shared" si="8"/>
        <v>100</v>
      </c>
      <c r="B118" s="181">
        <v>751</v>
      </c>
      <c r="C118" s="182"/>
      <c r="D118" s="202" t="s">
        <v>390</v>
      </c>
      <c r="E118" s="184" t="s">
        <v>391</v>
      </c>
      <c r="F118" s="184">
        <v>1</v>
      </c>
      <c r="G118" s="184" t="s">
        <v>205</v>
      </c>
      <c r="H118" s="184"/>
      <c r="I118" s="178">
        <f t="shared" si="6"/>
        <v>0</v>
      </c>
      <c r="J118" s="184"/>
      <c r="K118" s="179">
        <f t="shared" si="7"/>
        <v>0</v>
      </c>
    </row>
    <row r="119" spans="1:11">
      <c r="A119" s="180">
        <f t="shared" si="8"/>
        <v>101</v>
      </c>
      <c r="B119" s="181">
        <v>751</v>
      </c>
      <c r="C119" s="182"/>
      <c r="D119" s="202" t="s">
        <v>392</v>
      </c>
      <c r="E119" s="184" t="s">
        <v>393</v>
      </c>
      <c r="F119" s="184">
        <v>3</v>
      </c>
      <c r="G119" s="184" t="s">
        <v>205</v>
      </c>
      <c r="H119" s="184"/>
      <c r="I119" s="178">
        <f t="shared" si="6"/>
        <v>0</v>
      </c>
      <c r="J119" s="184"/>
      <c r="K119" s="179">
        <f>F119*J119</f>
        <v>0</v>
      </c>
    </row>
    <row r="120" spans="1:11">
      <c r="A120" s="180">
        <f t="shared" si="8"/>
        <v>102</v>
      </c>
      <c r="B120" s="181">
        <v>751</v>
      </c>
      <c r="C120" s="182"/>
      <c r="D120" s="202" t="s">
        <v>394</v>
      </c>
      <c r="E120" s="184" t="s">
        <v>304</v>
      </c>
      <c r="F120" s="184">
        <v>2</v>
      </c>
      <c r="G120" s="184" t="s">
        <v>205</v>
      </c>
      <c r="H120" s="184"/>
      <c r="I120" s="178">
        <f t="shared" si="6"/>
        <v>0</v>
      </c>
      <c r="J120" s="184"/>
      <c r="K120" s="179">
        <f t="shared" si="7"/>
        <v>0</v>
      </c>
    </row>
    <row r="121" spans="1:11">
      <c r="A121" s="180">
        <f t="shared" si="8"/>
        <v>103</v>
      </c>
      <c r="B121" s="181">
        <v>751</v>
      </c>
      <c r="C121" s="182"/>
      <c r="D121" s="202" t="s">
        <v>395</v>
      </c>
      <c r="E121" s="184" t="s">
        <v>308</v>
      </c>
      <c r="F121" s="184">
        <v>1</v>
      </c>
      <c r="G121" s="184" t="s">
        <v>205</v>
      </c>
      <c r="H121" s="184"/>
      <c r="I121" s="178">
        <f t="shared" si="6"/>
        <v>0</v>
      </c>
      <c r="J121" s="184"/>
      <c r="K121" s="179">
        <f t="shared" si="7"/>
        <v>0</v>
      </c>
    </row>
    <row r="122" spans="1:11">
      <c r="A122" s="180">
        <f t="shared" si="8"/>
        <v>104</v>
      </c>
      <c r="B122" s="181">
        <v>751</v>
      </c>
      <c r="C122" s="182"/>
      <c r="D122" s="202" t="s">
        <v>396</v>
      </c>
      <c r="E122" s="184" t="s">
        <v>397</v>
      </c>
      <c r="F122" s="184">
        <v>2</v>
      </c>
      <c r="G122" s="184" t="s">
        <v>205</v>
      </c>
      <c r="H122" s="184"/>
      <c r="I122" s="178">
        <f t="shared" si="6"/>
        <v>0</v>
      </c>
      <c r="J122" s="184"/>
      <c r="K122" s="179">
        <f t="shared" si="7"/>
        <v>0</v>
      </c>
    </row>
    <row r="123" spans="1:11">
      <c r="A123" s="180">
        <f t="shared" si="8"/>
        <v>105</v>
      </c>
      <c r="B123" s="181">
        <v>751</v>
      </c>
      <c r="C123" s="182"/>
      <c r="D123" s="202" t="s">
        <v>398</v>
      </c>
      <c r="E123" s="184" t="s">
        <v>399</v>
      </c>
      <c r="F123" s="184">
        <v>1</v>
      </c>
      <c r="G123" s="184" t="s">
        <v>205</v>
      </c>
      <c r="H123" s="184"/>
      <c r="I123" s="178">
        <f t="shared" si="6"/>
        <v>0</v>
      </c>
      <c r="J123" s="184"/>
      <c r="K123" s="179">
        <f>F123*J123</f>
        <v>0</v>
      </c>
    </row>
    <row r="124" spans="1:11">
      <c r="A124" s="180">
        <f t="shared" si="8"/>
        <v>106</v>
      </c>
      <c r="B124" s="181">
        <v>751</v>
      </c>
      <c r="C124" s="182"/>
      <c r="D124" s="202" t="s">
        <v>400</v>
      </c>
      <c r="E124" s="184" t="s">
        <v>401</v>
      </c>
      <c r="F124" s="184">
        <v>3</v>
      </c>
      <c r="G124" s="184" t="s">
        <v>205</v>
      </c>
      <c r="H124" s="184"/>
      <c r="I124" s="178">
        <f t="shared" si="6"/>
        <v>0</v>
      </c>
      <c r="J124" s="184"/>
      <c r="K124" s="179">
        <f t="shared" si="7"/>
        <v>0</v>
      </c>
    </row>
    <row r="125" spans="1:11">
      <c r="A125" s="180">
        <f t="shared" si="8"/>
        <v>107</v>
      </c>
      <c r="B125" s="181">
        <v>751</v>
      </c>
      <c r="C125" s="182"/>
      <c r="D125" s="202" t="s">
        <v>402</v>
      </c>
      <c r="E125" s="184" t="s">
        <v>316</v>
      </c>
      <c r="F125" s="184">
        <v>3</v>
      </c>
      <c r="G125" s="184" t="s">
        <v>205</v>
      </c>
      <c r="H125" s="184"/>
      <c r="I125" s="178">
        <f t="shared" si="6"/>
        <v>0</v>
      </c>
      <c r="J125" s="184"/>
      <c r="K125" s="179">
        <f t="shared" si="7"/>
        <v>0</v>
      </c>
    </row>
    <row r="126" spans="1:11">
      <c r="A126" s="180">
        <f t="shared" si="8"/>
        <v>108</v>
      </c>
      <c r="B126" s="181">
        <v>751</v>
      </c>
      <c r="C126" s="182"/>
      <c r="D126" s="202" t="s">
        <v>403</v>
      </c>
      <c r="E126" s="184" t="s">
        <v>318</v>
      </c>
      <c r="F126" s="184">
        <v>1</v>
      </c>
      <c r="G126" s="184" t="s">
        <v>205</v>
      </c>
      <c r="H126" s="184"/>
      <c r="I126" s="178">
        <f t="shared" si="6"/>
        <v>0</v>
      </c>
      <c r="J126" s="184"/>
      <c r="K126" s="179">
        <f>F126*J126</f>
        <v>0</v>
      </c>
    </row>
    <row r="127" spans="1:11" ht="13.5" customHeight="1">
      <c r="A127" s="180">
        <f t="shared" si="8"/>
        <v>109</v>
      </c>
      <c r="B127" s="181">
        <v>751</v>
      </c>
      <c r="C127" s="182"/>
      <c r="D127" s="202" t="s">
        <v>404</v>
      </c>
      <c r="E127" s="184" t="s">
        <v>405</v>
      </c>
      <c r="F127" s="184">
        <v>2</v>
      </c>
      <c r="G127" s="184" t="s">
        <v>124</v>
      </c>
      <c r="H127" s="184"/>
      <c r="I127" s="178">
        <f t="shared" si="6"/>
        <v>0</v>
      </c>
      <c r="J127" s="184"/>
      <c r="K127" s="179">
        <f>F127*J127</f>
        <v>0</v>
      </c>
    </row>
    <row r="128" spans="1:11" ht="21" thickBot="1">
      <c r="A128" s="180">
        <f t="shared" si="8"/>
        <v>110</v>
      </c>
      <c r="B128" s="181">
        <v>751</v>
      </c>
      <c r="C128" s="182"/>
      <c r="D128" s="202" t="s">
        <v>406</v>
      </c>
      <c r="E128" s="184" t="s">
        <v>407</v>
      </c>
      <c r="F128" s="184">
        <v>5</v>
      </c>
      <c r="G128" s="184" t="s">
        <v>124</v>
      </c>
      <c r="H128" s="184"/>
      <c r="I128" s="178">
        <f t="shared" si="6"/>
        <v>0</v>
      </c>
      <c r="J128" s="184"/>
      <c r="K128" s="179">
        <f>F128*J128</f>
        <v>0</v>
      </c>
    </row>
    <row r="129" spans="1:11" ht="13.8" thickBot="1">
      <c r="A129" s="162"/>
      <c r="B129" s="185"/>
      <c r="C129" s="186" t="s">
        <v>321</v>
      </c>
      <c r="D129" s="272" t="str">
        <f>CONCATENATE(C89," - ",E89)</f>
        <v xml:space="preserve">5 - Sociální zařízení 1.PP - 2.NP         </v>
      </c>
      <c r="E129" s="272"/>
      <c r="F129" s="272"/>
      <c r="G129" s="272"/>
      <c r="H129" s="272"/>
      <c r="I129" s="187">
        <f>SUM(I90:I128)</f>
        <v>0</v>
      </c>
      <c r="J129" s="188"/>
      <c r="K129" s="189">
        <f>SUM(K90:K128)</f>
        <v>0</v>
      </c>
    </row>
    <row r="130" spans="1:11" ht="3.75" customHeight="1" thickBot="1">
      <c r="C130" s="190"/>
      <c r="D130" s="190"/>
      <c r="E130" s="191"/>
      <c r="F130" s="192"/>
      <c r="G130" s="193"/>
      <c r="H130" s="194"/>
      <c r="I130" s="194"/>
      <c r="J130" s="194"/>
      <c r="K130" s="195"/>
    </row>
    <row r="131" spans="1:11" ht="13.8" thickBot="1">
      <c r="A131" s="161" t="s">
        <v>201</v>
      </c>
      <c r="B131" s="161"/>
      <c r="C131" s="161"/>
      <c r="D131" s="163"/>
      <c r="E131" s="196" t="s">
        <v>408</v>
      </c>
      <c r="F131" s="197"/>
      <c r="G131" s="198"/>
      <c r="H131" s="199"/>
      <c r="I131" s="199"/>
      <c r="J131" s="199"/>
      <c r="K131" s="200"/>
    </row>
    <row r="132" spans="1:11" ht="12.75" customHeight="1" thickBot="1">
      <c r="A132" s="180">
        <v>104</v>
      </c>
      <c r="B132" s="180">
        <v>751</v>
      </c>
      <c r="C132" s="201"/>
      <c r="D132" s="173"/>
      <c r="E132" s="206" t="s">
        <v>409</v>
      </c>
      <c r="F132" s="173">
        <v>55</v>
      </c>
      <c r="G132" s="173" t="s">
        <v>410</v>
      </c>
      <c r="H132" s="173"/>
      <c r="I132" s="174">
        <f>F132*H132</f>
        <v>0</v>
      </c>
      <c r="J132" s="173"/>
      <c r="K132" s="175">
        <f>F132*J132</f>
        <v>0</v>
      </c>
    </row>
    <row r="133" spans="1:11" ht="13.8" thickBot="1">
      <c r="A133" s="162"/>
      <c r="B133" s="185"/>
      <c r="C133" s="186" t="s">
        <v>321</v>
      </c>
      <c r="D133" s="272" t="str">
        <f>CONCATENATE(C131," - ",E131)</f>
        <v xml:space="preserve"> - Montážní materiál</v>
      </c>
      <c r="E133" s="272"/>
      <c r="F133" s="272"/>
      <c r="G133" s="272"/>
      <c r="H133" s="272"/>
      <c r="I133" s="187">
        <f>SUM(I132:I132)</f>
        <v>0</v>
      </c>
      <c r="J133" s="188"/>
      <c r="K133" s="189">
        <f>SUM(K132:K132)</f>
        <v>0</v>
      </c>
    </row>
    <row r="134" spans="1:11" ht="4.5" customHeight="1" thickBot="1">
      <c r="C134" s="157"/>
      <c r="D134" s="158"/>
      <c r="E134" s="158"/>
      <c r="F134" s="158"/>
      <c r="G134" s="158"/>
      <c r="H134" s="158"/>
      <c r="I134" s="159"/>
      <c r="J134" s="158"/>
      <c r="K134" s="160"/>
    </row>
    <row r="135" spans="1:11" ht="13.8" thickBot="1">
      <c r="A135" s="161" t="s">
        <v>201</v>
      </c>
      <c r="B135" s="161"/>
      <c r="C135" s="161"/>
      <c r="D135" s="163"/>
      <c r="E135" s="196" t="s">
        <v>411</v>
      </c>
      <c r="F135" s="197"/>
      <c r="G135" s="198"/>
      <c r="H135" s="199"/>
      <c r="I135" s="199"/>
      <c r="J135" s="199"/>
      <c r="K135" s="200"/>
    </row>
    <row r="136" spans="1:11" ht="12.75" customHeight="1">
      <c r="A136" s="180">
        <v>105</v>
      </c>
      <c r="B136" s="180">
        <v>751</v>
      </c>
      <c r="C136" s="207" t="s">
        <v>412</v>
      </c>
      <c r="D136" s="208"/>
      <c r="E136" s="209" t="s">
        <v>413</v>
      </c>
      <c r="F136" s="210" t="s">
        <v>414</v>
      </c>
      <c r="G136" s="211">
        <v>0.03</v>
      </c>
      <c r="H136" s="212"/>
      <c r="I136" s="213">
        <v>0</v>
      </c>
      <c r="J136" s="212"/>
      <c r="K136" s="214"/>
    </row>
    <row r="137" spans="1:11" ht="12.75" customHeight="1" thickBot="1">
      <c r="A137" s="180">
        <v>106</v>
      </c>
      <c r="B137" s="181">
        <v>751</v>
      </c>
      <c r="C137" s="215" t="s">
        <v>415</v>
      </c>
      <c r="D137" s="216"/>
      <c r="E137" s="217" t="s">
        <v>416</v>
      </c>
      <c r="F137" s="218" t="s">
        <v>414</v>
      </c>
      <c r="G137" s="219">
        <v>1.6E-2</v>
      </c>
      <c r="H137" s="219"/>
      <c r="I137" s="219"/>
      <c r="J137" s="219"/>
      <c r="K137" s="220">
        <v>0</v>
      </c>
    </row>
    <row r="138" spans="1:11" ht="13.8" thickBot="1">
      <c r="A138" s="162"/>
      <c r="B138" s="185"/>
      <c r="C138" s="221" t="s">
        <v>321</v>
      </c>
      <c r="D138" s="273" t="str">
        <f>CONCATENATE(C135," - ",E135)</f>
        <v xml:space="preserve"> - Přesuny strojů, zařízení a potrubí, přidružené výkony </v>
      </c>
      <c r="E138" s="273"/>
      <c r="F138" s="273"/>
      <c r="G138" s="273"/>
      <c r="H138" s="273"/>
      <c r="I138" s="222">
        <f>SUM(I135:I137)</f>
        <v>0</v>
      </c>
      <c r="J138" s="223"/>
      <c r="K138" s="224">
        <f>SUM(K136:K137)</f>
        <v>0</v>
      </c>
    </row>
    <row r="140" spans="1:11">
      <c r="E140" s="225" t="s">
        <v>417</v>
      </c>
      <c r="I140" s="229">
        <f>SUM(I138,I133,I129,I87,I81,I73,I63)</f>
        <v>0</v>
      </c>
      <c r="J140" s="229"/>
      <c r="K140" s="230">
        <f>SUM(K138,K133,K129,K87,K81,K73,K63)</f>
        <v>0</v>
      </c>
    </row>
    <row r="141" spans="1:11">
      <c r="E141" s="225" t="s">
        <v>418</v>
      </c>
      <c r="I141" s="229">
        <f>SUM(I140,K140)</f>
        <v>0</v>
      </c>
      <c r="J141" s="229"/>
      <c r="K141" s="230"/>
    </row>
  </sheetData>
  <mergeCells count="8">
    <mergeCell ref="D133:H133"/>
    <mergeCell ref="D138:H138"/>
    <mergeCell ref="A1:K1"/>
    <mergeCell ref="D63:H63"/>
    <mergeCell ref="D73:H73"/>
    <mergeCell ref="D81:H81"/>
    <mergeCell ref="D87:H87"/>
    <mergeCell ref="D129:H129"/>
  </mergeCells>
  <pageMargins left="0.51181102362204722" right="0.31496062992125984" top="0.39370078740157483" bottom="0.19685039370078741" header="0.31496062992125984" footer="0.31496062992125984"/>
  <pageSetup paperSize="9" scale="83" orientation="landscape" r:id="rId1"/>
  <headerFooter>
    <oddHeader>&amp;C&amp;P</oddHeader>
  </headerFooter>
  <colBreaks count="2" manualBreakCount="2">
    <brk id="11" max="84" man="1"/>
    <brk id="14" max="8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Policie - Větrání a chlaz...</vt:lpstr>
      <vt:lpstr>VZT</vt:lpstr>
      <vt:lpstr>'Policie - Větrání a chlaz...'!Názvy_tisku</vt:lpstr>
      <vt:lpstr>'Rekapitulace stavby'!Názvy_tisku</vt:lpstr>
      <vt:lpstr>VZT!Názvy_tisku</vt:lpstr>
      <vt:lpstr>'Policie - Větrání a chlaz...'!Oblast_tisku</vt:lpstr>
      <vt:lpstr>'Rekapitulace stavby'!Oblast_tisku</vt:lpstr>
      <vt:lpstr>VZT!Oblast_tisku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LENKA\Lenka Jandová</dc:creator>
  <cp:lastModifiedBy>Lenka Jandová</cp:lastModifiedBy>
  <dcterms:created xsi:type="dcterms:W3CDTF">2019-07-24T11:40:29Z</dcterms:created>
  <dcterms:modified xsi:type="dcterms:W3CDTF">2019-07-24T11:44:39Z</dcterms:modified>
</cp:coreProperties>
</file>